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66925"/>
  <xr:revisionPtr revIDLastSave="11" documentId="8_{17BCA1C6-0A7E-40CC-9A81-883184DA50E2}" xr6:coauthVersionLast="47" xr6:coauthVersionMax="47" xr10:uidLastSave="{CC3CE630-7546-45A1-9D97-2C01E6F099EC}"/>
  <bookViews>
    <workbookView xWindow="-108" yWindow="-108" windowWidth="30936" windowHeight="16896" xr2:uid="{B4B1F2A5-A195-40DF-8147-4696737C0462}"/>
  </bookViews>
  <sheets>
    <sheet name="GD3 Price Breakdown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D51" i="1" s="1"/>
  <c r="D46" i="1"/>
  <c r="F45" i="1"/>
  <c r="D45" i="1"/>
  <c r="D44" i="1"/>
  <c r="F43" i="1"/>
  <c r="D43" i="1"/>
  <c r="D41" i="1"/>
  <c r="J39" i="1"/>
  <c r="L38" i="1"/>
  <c r="I38" i="1"/>
  <c r="M38" i="1" s="1"/>
  <c r="H38" i="1"/>
  <c r="O37" i="1"/>
  <c r="L37" i="1"/>
  <c r="F50" i="1"/>
  <c r="I37" i="1"/>
  <c r="M37" i="1" s="1"/>
  <c r="H37" i="1"/>
  <c r="N37" i="1" s="1"/>
  <c r="X36" i="1"/>
  <c r="V36" i="1"/>
  <c r="U36" i="1"/>
  <c r="W36" i="1" s="1"/>
  <c r="S36" i="1"/>
  <c r="L36" i="1"/>
  <c r="I36" i="1"/>
  <c r="H36" i="1"/>
  <c r="N36" i="1" s="1"/>
  <c r="L34" i="1"/>
  <c r="I34" i="1"/>
  <c r="M34" i="1" s="1"/>
  <c r="H34" i="1"/>
  <c r="M33" i="1"/>
  <c r="L33" i="1"/>
  <c r="F46" i="1"/>
  <c r="H33" i="1"/>
  <c r="N32" i="1"/>
  <c r="F44" i="1"/>
  <c r="I32" i="1"/>
  <c r="M32" i="1" s="1"/>
  <c r="L31" i="1"/>
  <c r="I31" i="1"/>
  <c r="M31" i="1" s="1"/>
  <c r="H31" i="1"/>
  <c r="L30" i="1"/>
  <c r="I30" i="1"/>
  <c r="N29" i="1"/>
  <c r="I29" i="1"/>
  <c r="I28" i="1"/>
  <c r="M28" i="1" s="1"/>
  <c r="H28" i="1"/>
  <c r="N28" i="1" s="1"/>
  <c r="L27" i="1"/>
  <c r="I27" i="1"/>
  <c r="M27" i="1" s="1"/>
  <c r="L26" i="1"/>
  <c r="I26" i="1"/>
  <c r="M26" i="1" s="1"/>
  <c r="H26" i="1"/>
  <c r="N26" i="1" s="1"/>
  <c r="L25" i="1"/>
  <c r="I25" i="1"/>
  <c r="M25" i="1" s="1"/>
  <c r="N24" i="1"/>
  <c r="I24" i="1"/>
  <c r="C45" i="1" s="1"/>
  <c r="L23" i="1"/>
  <c r="I23" i="1"/>
  <c r="I22" i="1"/>
  <c r="M22" i="1" s="1"/>
  <c r="H22" i="1"/>
  <c r="N22" i="1" s="1"/>
  <c r="X21" i="1"/>
  <c r="V21" i="1"/>
  <c r="U21" i="1"/>
  <c r="S21" i="1"/>
  <c r="J21" i="1"/>
  <c r="J35" i="1" s="1"/>
  <c r="I21" i="1"/>
  <c r="H21" i="1"/>
  <c r="X20" i="1"/>
  <c r="V20" i="1"/>
  <c r="U20" i="1"/>
  <c r="S20" i="1"/>
  <c r="L20" i="1"/>
  <c r="I20" i="1"/>
  <c r="M20" i="1" s="1"/>
  <c r="X19" i="1"/>
  <c r="V19" i="1"/>
  <c r="U19" i="1"/>
  <c r="W19" i="1" s="1"/>
  <c r="S19" i="1"/>
  <c r="L19" i="1"/>
  <c r="I19" i="1"/>
  <c r="M19" i="1" s="1"/>
  <c r="H19" i="1"/>
  <c r="N19" i="1" s="1"/>
  <c r="X18" i="1"/>
  <c r="V18" i="1"/>
  <c r="U18" i="1"/>
  <c r="W18" i="1" s="1"/>
  <c r="S18" i="1"/>
  <c r="L18" i="1"/>
  <c r="I18" i="1"/>
  <c r="M18" i="1" s="1"/>
  <c r="X17" i="1"/>
  <c r="V17" i="1"/>
  <c r="U17" i="1"/>
  <c r="W17" i="1" s="1"/>
  <c r="S17" i="1"/>
  <c r="L17" i="1"/>
  <c r="I17" i="1"/>
  <c r="M17" i="1" s="1"/>
  <c r="H17" i="1"/>
  <c r="X16" i="1"/>
  <c r="V16" i="1"/>
  <c r="U16" i="1"/>
  <c r="W16" i="1" s="1"/>
  <c r="S16" i="1"/>
  <c r="L16" i="1"/>
  <c r="F41" i="1"/>
  <c r="I16" i="1"/>
  <c r="X15" i="1"/>
  <c r="V15" i="1"/>
  <c r="U15" i="1"/>
  <c r="W15" i="1" s="1"/>
  <c r="S15" i="1"/>
  <c r="L15" i="1"/>
  <c r="I15" i="1"/>
  <c r="M15" i="1" s="1"/>
  <c r="H15" i="1"/>
  <c r="X14" i="1"/>
  <c r="V14" i="1"/>
  <c r="U14" i="1"/>
  <c r="W14" i="1" s="1"/>
  <c r="S14" i="1"/>
  <c r="L14" i="1"/>
  <c r="I14" i="1"/>
  <c r="H14" i="1" s="1"/>
  <c r="X13" i="1"/>
  <c r="V13" i="1"/>
  <c r="U13" i="1"/>
  <c r="W13" i="1" s="1"/>
  <c r="S13" i="1"/>
  <c r="L13" i="1"/>
  <c r="I13" i="1"/>
  <c r="M13" i="1" s="1"/>
  <c r="H13" i="1"/>
  <c r="N13" i="1" s="1"/>
  <c r="X12" i="1"/>
  <c r="V12" i="1"/>
  <c r="U12" i="1"/>
  <c r="W12" i="1" s="1"/>
  <c r="S12" i="1"/>
  <c r="L12" i="1"/>
  <c r="I12" i="1"/>
  <c r="M12" i="1" s="1"/>
  <c r="H12" i="1"/>
  <c r="X11" i="1"/>
  <c r="V11" i="1"/>
  <c r="U11" i="1"/>
  <c r="W11" i="1" s="1"/>
  <c r="S11" i="1"/>
  <c r="L11" i="1"/>
  <c r="I11" i="1"/>
  <c r="M11" i="1" s="1"/>
  <c r="H11" i="1"/>
  <c r="X10" i="1"/>
  <c r="V10" i="1"/>
  <c r="U10" i="1"/>
  <c r="S10" i="1"/>
  <c r="L10" i="1"/>
  <c r="I10" i="1"/>
  <c r="M10" i="1" s="1"/>
  <c r="X9" i="1"/>
  <c r="V9" i="1"/>
  <c r="U9" i="1"/>
  <c r="W9" i="1" s="1"/>
  <c r="S9" i="1"/>
  <c r="L9" i="1"/>
  <c r="I9" i="1"/>
  <c r="X8" i="1"/>
  <c r="V8" i="1"/>
  <c r="U8" i="1"/>
  <c r="W8" i="1" s="1"/>
  <c r="S8" i="1"/>
  <c r="L8" i="1"/>
  <c r="I8" i="1"/>
  <c r="M8" i="1" s="1"/>
  <c r="H8" i="1"/>
  <c r="X7" i="1"/>
  <c r="V7" i="1"/>
  <c r="U7" i="1"/>
  <c r="W7" i="1" s="1"/>
  <c r="S7" i="1"/>
  <c r="L7" i="1"/>
  <c r="I7" i="1"/>
  <c r="X6" i="1"/>
  <c r="V6" i="1"/>
  <c r="U6" i="1"/>
  <c r="W6" i="1" s="1"/>
  <c r="S6" i="1"/>
  <c r="L6" i="1"/>
  <c r="I6" i="1"/>
  <c r="M6" i="1" s="1"/>
  <c r="H6" i="1"/>
  <c r="X5" i="1"/>
  <c r="V5" i="1"/>
  <c r="U5" i="1"/>
  <c r="W5" i="1" s="1"/>
  <c r="S5" i="1"/>
  <c r="L5" i="1"/>
  <c r="F42" i="1"/>
  <c r="I5" i="1"/>
  <c r="H5" i="1"/>
  <c r="C42" i="1" l="1"/>
  <c r="M5" i="1"/>
  <c r="N5" i="1"/>
  <c r="N6" i="1"/>
  <c r="H7" i="1"/>
  <c r="N7" i="1" s="1"/>
  <c r="M7" i="1"/>
  <c r="N8" i="1"/>
  <c r="W10" i="1"/>
  <c r="N11" i="1"/>
  <c r="N12" i="1"/>
  <c r="N15" i="1"/>
  <c r="H16" i="1"/>
  <c r="N16" i="1" s="1"/>
  <c r="M16" i="1"/>
  <c r="N17" i="1"/>
  <c r="W20" i="1"/>
  <c r="W21" i="1"/>
  <c r="H23" i="1"/>
  <c r="N23" i="1" s="1"/>
  <c r="M23" i="1"/>
  <c r="M29" i="1"/>
  <c r="C43" i="1"/>
  <c r="H30" i="1"/>
  <c r="N30" i="1" s="1"/>
  <c r="M30" i="1"/>
  <c r="N31" i="1"/>
  <c r="N33" i="1"/>
  <c r="N34" i="1"/>
  <c r="C50" i="1"/>
  <c r="C51" i="1" s="1"/>
  <c r="M36" i="1"/>
  <c r="N38" i="1"/>
  <c r="H9" i="1"/>
  <c r="M9" i="1"/>
  <c r="N9" i="1"/>
  <c r="F51" i="1"/>
  <c r="G50" i="1"/>
  <c r="G51" i="1" s="1"/>
  <c r="N14" i="1"/>
  <c r="F47" i="1"/>
  <c r="G46" i="1"/>
  <c r="M14" i="1"/>
  <c r="C41" i="1"/>
  <c r="H10" i="1"/>
  <c r="N10" i="1" s="1"/>
  <c r="H20" i="1"/>
  <c r="N20" i="1" s="1"/>
  <c r="M24" i="1"/>
  <c r="C46" i="1"/>
  <c r="E50" i="1"/>
  <c r="E51" i="1" s="1"/>
  <c r="H18" i="1"/>
  <c r="N18" i="1" s="1"/>
  <c r="H25" i="1"/>
  <c r="N25" i="1" s="1"/>
  <c r="H27" i="1"/>
  <c r="N27" i="1" s="1"/>
  <c r="C44" i="1"/>
  <c r="L21" i="1"/>
  <c r="N21" i="1" s="1"/>
  <c r="M21" i="1"/>
  <c r="D42" i="1"/>
  <c r="C47" i="1" l="1"/>
  <c r="G43" i="1"/>
  <c r="G42" i="1"/>
  <c r="G45" i="1"/>
  <c r="G44" i="1"/>
  <c r="G41" i="1"/>
  <c r="G47" i="1" s="1"/>
  <c r="D47" i="1"/>
  <c r="E41" i="1" l="1"/>
  <c r="E44" i="1"/>
  <c r="E46" i="1"/>
  <c r="E43" i="1"/>
  <c r="E45" i="1"/>
  <c r="E42" i="1"/>
  <c r="E47" i="1" l="1"/>
</calcChain>
</file>

<file path=xl/sharedStrings.xml><?xml version="1.0" encoding="utf-8"?>
<sst xmlns="http://schemas.openxmlformats.org/spreadsheetml/2006/main" count="263" uniqueCount="91">
  <si>
    <t>Submission</t>
  </si>
  <si>
    <t xml:space="preserve">Asset Type </t>
  </si>
  <si>
    <t>Intervention Driver</t>
  </si>
  <si>
    <t>Asset Data</t>
  </si>
  <si>
    <t xml:space="preserve">Avg replacement per Price control </t>
  </si>
  <si>
    <t>RIIO:GD3 Submission</t>
  </si>
  <si>
    <t>Variance</t>
  </si>
  <si>
    <t xml:space="preserve">Faults </t>
  </si>
  <si>
    <t>No. Intervention Rating Rag</t>
  </si>
  <si>
    <t>Intervention Rating Rag %</t>
  </si>
  <si>
    <t>Strategy</t>
  </si>
  <si>
    <t>Asset Numbers</t>
  </si>
  <si>
    <t>Average Age</t>
  </si>
  <si>
    <t>Lifecycle</t>
  </si>
  <si>
    <t>Price Control Duration</t>
  </si>
  <si>
    <t>% per control</t>
  </si>
  <si>
    <t>Volume per control</t>
  </si>
  <si>
    <t>Volume Requested</t>
  </si>
  <si>
    <t>Cost of Intervention</t>
  </si>
  <si>
    <t>% per Control</t>
  </si>
  <si>
    <t>Volume Diff</t>
  </si>
  <si>
    <t>% Diff</t>
  </si>
  <si>
    <t>ESS Fault Raised</t>
  </si>
  <si>
    <t>R</t>
  </si>
  <si>
    <t>A</t>
  </si>
  <si>
    <t>R&amp;A</t>
  </si>
  <si>
    <t>G</t>
  </si>
  <si>
    <t>LT AGI E&amp;I</t>
  </si>
  <si>
    <t>MAINS AND SUB MAINS DISTIBUTION</t>
  </si>
  <si>
    <t>Condition</t>
  </si>
  <si>
    <t>LIGHTING</t>
  </si>
  <si>
    <t>MAINS INTAKE</t>
  </si>
  <si>
    <t>SECURITY CCTV INSTALLATION</t>
  </si>
  <si>
    <t>PRE_HEAT ELECTRICAL HEATERS</t>
  </si>
  <si>
    <t>GENERATOR STANDBY POWER SYSTEM</t>
  </si>
  <si>
    <t>PSUP MAINS DISTRIBUTION</t>
  </si>
  <si>
    <t>LGT SYSTEM</t>
  </si>
  <si>
    <t>GAS CHROMOTOGRAPHY</t>
  </si>
  <si>
    <t xml:space="preserve">FIELD INSTRUMENT </t>
  </si>
  <si>
    <t>PSUP ADACS &amp; ALARM SYSTEM</t>
  </si>
  <si>
    <t>TELEMETRY &amp; BARRIER SYSTEM</t>
  </si>
  <si>
    <t>Obsolencence</t>
  </si>
  <si>
    <t xml:space="preserve">E/P CONTROLLER </t>
  </si>
  <si>
    <t>FLOW COMPUTER</t>
  </si>
  <si>
    <t>IND COMPUTER</t>
  </si>
  <si>
    <t>UPS SYSTEMS (LARGE)</t>
  </si>
  <si>
    <t>FISCAL METERING</t>
  </si>
  <si>
    <t>Type 2 SPD Installations</t>
  </si>
  <si>
    <t>Safety &amp; Compliance</t>
  </si>
  <si>
    <t>N/A</t>
  </si>
  <si>
    <t>No Current Fault Data / Not fault driven</t>
  </si>
  <si>
    <t>Fit SPD's to sites with highest strike rate/km2</t>
  </si>
  <si>
    <t>Replace Gas Chromatograph Secondary Instrumentation</t>
  </si>
  <si>
    <t>SCOFF Sites to SCADA</t>
  </si>
  <si>
    <t>Supply Resiliance</t>
  </si>
  <si>
    <t>Telemeter 15 Key sites back to SCADA</t>
  </si>
  <si>
    <t>UPS System Battery Replacements</t>
  </si>
  <si>
    <t>Telemetry HMI Replacements</t>
  </si>
  <si>
    <t>GPRS Replacement (2G/3G Comms)</t>
  </si>
  <si>
    <t>Obsolecence</t>
  </si>
  <si>
    <t>Replace 85% of units in GD3 at highest risk sites</t>
  </si>
  <si>
    <t>Satellite Routers Replacement</t>
  </si>
  <si>
    <t>Logged via OEM</t>
  </si>
  <si>
    <t>Replace 50% of units in GD3, to create spares</t>
  </si>
  <si>
    <t>Net 0 - Smart Systems</t>
  </si>
  <si>
    <t>Biomethane Entry</t>
  </si>
  <si>
    <t>Adapt control philosophy on three networks</t>
  </si>
  <si>
    <t>Field Asset Equipment Failures</t>
  </si>
  <si>
    <t>Heat Exchanger Burst Disc Replacements</t>
  </si>
  <si>
    <t>Solar Panel Installations</t>
  </si>
  <si>
    <t>Environmental</t>
  </si>
  <si>
    <t>Undertake 5 projects across the network</t>
  </si>
  <si>
    <t>P4T &amp; P6T Instrument Impulse Valve replacements</t>
  </si>
  <si>
    <t>Replace valves in GD3 to remove the risk</t>
  </si>
  <si>
    <t>Sixnet Telemetry RTU Replacements</t>
  </si>
  <si>
    <t>Replace circa 40% of units in GD3 to create spares</t>
  </si>
  <si>
    <t>TOTAL</t>
  </si>
  <si>
    <t>&lt;7Bar PM</t>
  </si>
  <si>
    <t>DG ELECTRICAL REBUILD</t>
  </si>
  <si>
    <t>PRESSURE MANAGEMENT EQUIPMENT</t>
  </si>
  <si>
    <t>Various</t>
  </si>
  <si>
    <t>VALIDATION LOGGERS</t>
  </si>
  <si>
    <t>LTS AGI Intervention Driver</t>
  </si>
  <si>
    <t>Average Vol per control</t>
  </si>
  <si>
    <t>GD3 Vol</t>
  </si>
  <si>
    <t>% Vol</t>
  </si>
  <si>
    <t>GD3 Cost</t>
  </si>
  <si>
    <t>% Cost</t>
  </si>
  <si>
    <t>Intervention Required</t>
  </si>
  <si>
    <t>Plan</t>
  </si>
  <si>
    <t>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</si>
</sst>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</cellStyleXfs>
  <cellXfs count="76">
    <xf numFmtId="0" fontId="0" fillId="0" borderId="0" xfId="0"/>
    <xf numFmtId="0" fontId="6" fillId="7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6" fillId="9" borderId="3" xfId="0" applyFont="1" applyFill="1" applyBorder="1"/>
    <xf numFmtId="0" fontId="6" fillId="6" borderId="3" xfId="0" applyFont="1" applyFill="1" applyBorder="1"/>
    <xf numFmtId="0" fontId="3" fillId="3" borderId="3" xfId="4" applyBorder="1" applyAlignment="1">
      <alignment horizontal="center"/>
    </xf>
    <xf numFmtId="0" fontId="4" fillId="4" borderId="3" xfId="5" applyBorder="1" applyAlignment="1">
      <alignment horizontal="center"/>
    </xf>
    <xf numFmtId="0" fontId="5" fillId="5" borderId="3" xfId="6" applyBorder="1" applyAlignment="1">
      <alignment horizontal="center"/>
    </xf>
    <xf numFmtId="0" fontId="2" fillId="2" borderId="3" xfId="3" applyBorder="1" applyAlignment="1">
      <alignment horizontal="center"/>
    </xf>
    <xf numFmtId="0" fontId="6" fillId="0" borderId="0" xfId="0" applyFont="1"/>
    <xf numFmtId="0" fontId="0" fillId="0" borderId="3" xfId="0" applyBorder="1"/>
    <xf numFmtId="0" fontId="0" fillId="0" borderId="3" xfId="0" applyBorder="1" applyAlignment="1">
      <alignment horizontal="center"/>
    </xf>
    <xf numFmtId="9" fontId="0" fillId="0" borderId="3" xfId="2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10" fontId="0" fillId="0" borderId="3" xfId="0" applyNumberForma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6" borderId="14" xfId="0" applyFont="1" applyFill="1" applyBorder="1"/>
    <xf numFmtId="0" fontId="6" fillId="6" borderId="15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0" borderId="17" xfId="0" applyFont="1" applyBorder="1"/>
    <xf numFmtId="9" fontId="0" fillId="0" borderId="18" xfId="2" applyFont="1" applyBorder="1" applyAlignment="1">
      <alignment horizontal="center"/>
    </xf>
    <xf numFmtId="9" fontId="0" fillId="0" borderId="0" xfId="2" applyFont="1" applyBorder="1" applyAlignment="1">
      <alignment horizontal="center"/>
    </xf>
    <xf numFmtId="0" fontId="3" fillId="3" borderId="19" xfId="4" applyBorder="1" applyAlignment="1">
      <alignment horizontal="center"/>
    </xf>
    <xf numFmtId="0" fontId="4" fillId="4" borderId="0" xfId="5" applyBorder="1" applyAlignment="1">
      <alignment horizontal="center"/>
    </xf>
    <xf numFmtId="0" fontId="2" fillId="2" borderId="20" xfId="3" applyBorder="1" applyAlignment="1">
      <alignment horizontal="center"/>
    </xf>
    <xf numFmtId="0" fontId="0" fillId="0" borderId="21" xfId="0" applyBorder="1"/>
    <xf numFmtId="1" fontId="6" fillId="0" borderId="22" xfId="0" applyNumberFormat="1" applyFont="1" applyBorder="1" applyAlignment="1">
      <alignment horizontal="center"/>
    </xf>
    <xf numFmtId="10" fontId="6" fillId="0" borderId="22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10" fontId="6" fillId="0" borderId="23" xfId="0" applyNumberFormat="1" applyFont="1" applyBorder="1" applyAlignment="1">
      <alignment horizontal="center"/>
    </xf>
    <xf numFmtId="10" fontId="6" fillId="0" borderId="0" xfId="0" applyNumberFormat="1" applyFont="1" applyAlignment="1">
      <alignment horizontal="center"/>
    </xf>
    <xf numFmtId="1" fontId="6" fillId="13" borderId="3" xfId="0" applyNumberFormat="1" applyFont="1" applyFill="1" applyBorder="1" applyAlignment="1">
      <alignment horizontal="center"/>
    </xf>
    <xf numFmtId="0" fontId="6" fillId="6" borderId="24" xfId="0" applyFont="1" applyFill="1" applyBorder="1"/>
    <xf numFmtId="0" fontId="6" fillId="6" borderId="9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10" fontId="0" fillId="0" borderId="3" xfId="0" applyNumberFormat="1" applyBorder="1" applyAlignment="1">
      <alignment horizontal="left"/>
    </xf>
    <xf numFmtId="0" fontId="6" fillId="13" borderId="3" xfId="0" applyFont="1" applyFill="1" applyBorder="1" applyAlignment="1">
      <alignment horizontal="right"/>
    </xf>
    <xf numFmtId="9" fontId="0" fillId="0" borderId="4" xfId="2" applyFont="1" applyBorder="1" applyAlignment="1">
      <alignment horizontal="center"/>
    </xf>
    <xf numFmtId="9" fontId="0" fillId="0" borderId="13" xfId="2" applyFont="1" applyBorder="1" applyAlignment="1">
      <alignment horizontal="center"/>
    </xf>
    <xf numFmtId="9" fontId="0" fillId="0" borderId="5" xfId="2" applyFont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right"/>
    </xf>
    <xf numFmtId="0" fontId="6" fillId="13" borderId="13" xfId="0" applyFont="1" applyFill="1" applyBorder="1" applyAlignment="1">
      <alignment horizontal="right"/>
    </xf>
    <xf numFmtId="0" fontId="6" fillId="13" borderId="5" xfId="0" applyFont="1" applyFill="1" applyBorder="1" applyAlignment="1">
      <alignment horizontal="right"/>
    </xf>
    <xf numFmtId="0" fontId="6" fillId="9" borderId="3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164" fontId="0" fillId="14" borderId="3" xfId="0" applyNumberFormat="1" applyFill="1" applyBorder="1" applyAlignment="1">
      <alignment horizontal="center"/>
    </xf>
    <xf numFmtId="164" fontId="0" fillId="14" borderId="3" xfId="1" applyNumberFormat="1" applyFont="1" applyFill="1" applyBorder="1" applyAlignment="1">
      <alignment horizontal="center"/>
    </xf>
    <xf numFmtId="164" fontId="6" fillId="14" borderId="3" xfId="0" applyNumberFormat="1" applyFont="1" applyFill="1" applyBorder="1" applyAlignment="1">
      <alignment horizontal="center"/>
    </xf>
  </cellXfs>
  <cellStyles count="7">
    <cellStyle name="Bad" xfId="4" builtinId="27"/>
    <cellStyle name="Calculation" xfId="6" builtinId="22"/>
    <cellStyle name="Currency" xfId="1" builtinId="4"/>
    <cellStyle name="Good" xfId="3" builtinId="26"/>
    <cellStyle name="Neutral" xfId="5" builtinId="28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sset%20Management\Above%207%20Bar\E&amp;I\E&amp;I%20GD3%20Planning\GD3%20Financial%20Planning\GD3%20E&amp;I%20Planning_v1.6_Updated%20with%20Fixed%20Finance%20Values.xlsx" TargetMode="External"/><Relationship Id="rId1" Type="http://schemas.openxmlformats.org/officeDocument/2006/relationships/externalLinkPath" Target="file:///S:\Asset%20Management\Above%207%20Bar\E&amp;I\E&amp;I%20GD3%20Planning\GD3%20Financial%20Planning\GD3%20E&amp;I%20Planning_v1.6_Updated%20with%20Fixed%20Finance%20Valu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D3 Forecast"/>
      <sheetName val="GD3 Deliverables"/>
      <sheetName val="GD3 Del per LDZ"/>
      <sheetName val="E&amp;I Rebuilds from LCS"/>
      <sheetName val="LGT,FISCAL,GQ"/>
      <sheetName val="GD3 Price Breakdown"/>
      <sheetName val="GD2 to GD3 Cost &amp; Vol Analy"/>
      <sheetName val="Sheet1"/>
      <sheetName val="GD3 Deliverables Baseline Mar23"/>
    </sheetNames>
    <sheetDataSet>
      <sheetData sheetId="0"/>
      <sheetData sheetId="1">
        <row r="5">
          <cell r="I5">
            <v>156600</v>
          </cell>
        </row>
        <row r="6">
          <cell r="I6">
            <v>400000</v>
          </cell>
        </row>
        <row r="7">
          <cell r="I7">
            <v>560000</v>
          </cell>
        </row>
        <row r="8">
          <cell r="H8">
            <v>5</v>
          </cell>
          <cell r="I8">
            <v>805750</v>
          </cell>
        </row>
        <row r="9">
          <cell r="I9">
            <v>89180</v>
          </cell>
        </row>
        <row r="10">
          <cell r="I10">
            <v>100000</v>
          </cell>
        </row>
        <row r="11">
          <cell r="I11">
            <v>756000</v>
          </cell>
        </row>
        <row r="12">
          <cell r="I12">
            <v>1839126</v>
          </cell>
        </row>
        <row r="13">
          <cell r="I13">
            <v>477600</v>
          </cell>
        </row>
        <row r="14">
          <cell r="I14">
            <v>200000</v>
          </cell>
        </row>
        <row r="15">
          <cell r="I15">
            <v>6006000</v>
          </cell>
        </row>
        <row r="16">
          <cell r="I16">
            <v>780000</v>
          </cell>
        </row>
        <row r="17">
          <cell r="I17">
            <v>250000</v>
          </cell>
        </row>
        <row r="18">
          <cell r="I18">
            <v>400000</v>
          </cell>
        </row>
        <row r="19">
          <cell r="I19">
            <v>45613</v>
          </cell>
        </row>
        <row r="20">
          <cell r="I20">
            <v>990000</v>
          </cell>
        </row>
        <row r="21">
          <cell r="I21">
            <v>19080</v>
          </cell>
        </row>
        <row r="23">
          <cell r="I23">
            <v>239640</v>
          </cell>
        </row>
        <row r="24">
          <cell r="I24">
            <v>93000</v>
          </cell>
        </row>
        <row r="25">
          <cell r="I25">
            <v>20400</v>
          </cell>
        </row>
        <row r="26">
          <cell r="I26">
            <v>39440</v>
          </cell>
        </row>
        <row r="27">
          <cell r="I27">
            <v>210000</v>
          </cell>
        </row>
        <row r="28">
          <cell r="I28">
            <v>150000</v>
          </cell>
        </row>
        <row r="31">
          <cell r="I31">
            <v>960000</v>
          </cell>
        </row>
        <row r="32">
          <cell r="I32">
            <v>108000</v>
          </cell>
        </row>
        <row r="33">
          <cell r="I33">
            <v>250000</v>
          </cell>
        </row>
        <row r="37">
          <cell r="I37">
            <v>208600</v>
          </cell>
        </row>
        <row r="38">
          <cell r="I38">
            <v>1385660</v>
          </cell>
        </row>
        <row r="39">
          <cell r="I39">
            <v>1385660</v>
          </cell>
        </row>
        <row r="40">
          <cell r="I40">
            <v>102690</v>
          </cell>
        </row>
        <row r="41">
          <cell r="I41">
            <v>102690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909A7-FF9A-4F15-9987-56DC68BC8B1E}">
  <dimension ref="A3:AC52"/>
  <sheetViews>
    <sheetView tabSelected="1" zoomScale="89" zoomScaleNormal="89" workbookViewId="0">
      <pane ySplit="4" topLeftCell="A5" activePane="bottomLeft" state="frozen"/>
      <selection pane="bottomLeft" activeCell="A15" activeCellId="1" sqref="A9:XFD9 A15:XFD15"/>
    </sheetView>
  </sheetViews>
  <sheetFormatPr defaultRowHeight="14.45"/>
  <cols>
    <col min="1" max="1" width="10.28515625" customWidth="1"/>
    <col min="2" max="2" width="48.5703125" customWidth="1"/>
    <col min="3" max="3" width="22.5703125" bestFit="1" customWidth="1"/>
    <col min="4" max="5" width="13.85546875" style="20" customWidth="1"/>
    <col min="6" max="6" width="13.140625" style="20" customWidth="1"/>
    <col min="7" max="8" width="19.85546875" style="20" customWidth="1"/>
    <col min="9" max="9" width="29.28515625" style="20" customWidth="1"/>
    <col min="10" max="10" width="18.42578125" customWidth="1"/>
    <col min="11" max="11" width="18.140625" customWidth="1"/>
    <col min="12" max="12" width="18.5703125" customWidth="1"/>
    <col min="13" max="13" width="11.140625" customWidth="1"/>
    <col min="14" max="14" width="8.7109375" customWidth="1"/>
    <col min="15" max="15" width="19.42578125" customWidth="1"/>
    <col min="16" max="16" width="15.85546875" customWidth="1"/>
    <col min="17" max="17" width="9.42578125" customWidth="1"/>
    <col min="18" max="23" width="8.7109375" customWidth="1"/>
    <col min="24" max="24" width="9.5703125" customWidth="1"/>
    <col min="25" max="29" width="8.7109375" customWidth="1"/>
  </cols>
  <sheetData>
    <row r="3" spans="1:29">
      <c r="A3" s="68" t="s">
        <v>0</v>
      </c>
      <c r="B3" s="68" t="s">
        <v>1</v>
      </c>
      <c r="C3" s="68" t="s">
        <v>2</v>
      </c>
      <c r="D3" s="70" t="s">
        <v>3</v>
      </c>
      <c r="E3" s="70"/>
      <c r="F3" s="70"/>
      <c r="G3" s="70"/>
      <c r="H3" s="71" t="s">
        <v>4</v>
      </c>
      <c r="I3" s="72"/>
      <c r="J3" s="67" t="s">
        <v>5</v>
      </c>
      <c r="K3" s="67"/>
      <c r="L3" s="67"/>
      <c r="M3" s="54" t="s">
        <v>6</v>
      </c>
      <c r="N3" s="54"/>
      <c r="O3" s="55" t="s">
        <v>7</v>
      </c>
      <c r="P3" s="55"/>
      <c r="Q3" s="56" t="s">
        <v>8</v>
      </c>
      <c r="R3" s="56"/>
      <c r="S3" s="56"/>
      <c r="T3" s="56"/>
      <c r="U3" s="56" t="s">
        <v>9</v>
      </c>
      <c r="V3" s="56"/>
      <c r="W3" s="56"/>
      <c r="X3" s="56"/>
      <c r="Y3" s="57" t="s">
        <v>10</v>
      </c>
      <c r="Z3" s="58"/>
      <c r="AA3" s="58"/>
      <c r="AB3" s="58"/>
      <c r="AC3" s="59"/>
    </row>
    <row r="4" spans="1:29" s="10" customFormat="1">
      <c r="A4" s="69"/>
      <c r="B4" s="69"/>
      <c r="C4" s="69"/>
      <c r="D4" s="1" t="s">
        <v>11</v>
      </c>
      <c r="E4" s="1" t="s">
        <v>12</v>
      </c>
      <c r="F4" s="1" t="s">
        <v>13</v>
      </c>
      <c r="G4" s="1" t="s">
        <v>14</v>
      </c>
      <c r="H4" s="3" t="s">
        <v>15</v>
      </c>
      <c r="I4" s="3" t="s">
        <v>16</v>
      </c>
      <c r="J4" s="4" t="s">
        <v>17</v>
      </c>
      <c r="K4" s="4" t="s">
        <v>18</v>
      </c>
      <c r="L4" s="2" t="s">
        <v>19</v>
      </c>
      <c r="M4" s="5" t="s">
        <v>20</v>
      </c>
      <c r="N4" s="5" t="s">
        <v>21</v>
      </c>
      <c r="O4" s="63" t="s">
        <v>22</v>
      </c>
      <c r="P4" s="63"/>
      <c r="Q4" s="6" t="s">
        <v>23</v>
      </c>
      <c r="R4" s="7" t="s">
        <v>24</v>
      </c>
      <c r="S4" s="8" t="s">
        <v>25</v>
      </c>
      <c r="T4" s="9" t="s">
        <v>26</v>
      </c>
      <c r="U4" s="6" t="s">
        <v>23</v>
      </c>
      <c r="V4" s="7" t="s">
        <v>24</v>
      </c>
      <c r="W4" s="8" t="s">
        <v>25</v>
      </c>
      <c r="X4" s="9" t="s">
        <v>26</v>
      </c>
      <c r="Y4" s="60"/>
      <c r="Z4" s="61"/>
      <c r="AA4" s="61"/>
      <c r="AB4" s="61"/>
      <c r="AC4" s="62"/>
    </row>
    <row r="5" spans="1:29">
      <c r="A5" s="11" t="s">
        <v>27</v>
      </c>
      <c r="B5" s="11" t="s">
        <v>28</v>
      </c>
      <c r="C5" s="11" t="s">
        <v>29</v>
      </c>
      <c r="D5" s="12">
        <v>307</v>
      </c>
      <c r="E5" s="12">
        <v>2013</v>
      </c>
      <c r="F5" s="12">
        <v>25</v>
      </c>
      <c r="G5" s="12">
        <v>5</v>
      </c>
      <c r="H5" s="13">
        <f>I5/D5</f>
        <v>0.19999999999999998</v>
      </c>
      <c r="I5" s="14">
        <f t="shared" ref="I5:I18" si="0">(D5/(F5/5))</f>
        <v>61.4</v>
      </c>
      <c r="J5" s="12">
        <v>23</v>
      </c>
      <c r="K5" s="73"/>
      <c r="L5" s="13">
        <f t="shared" ref="L5:L21" si="1">J5/D5</f>
        <v>7.4918566775244305E-2</v>
      </c>
      <c r="M5" s="14">
        <f t="shared" ref="M5:M21" si="2">J5-I5</f>
        <v>-38.4</v>
      </c>
      <c r="N5" s="16">
        <f>L5-H5</f>
        <v>-0.12508143322475568</v>
      </c>
      <c r="O5" s="41">
        <v>493</v>
      </c>
      <c r="P5" s="41"/>
      <c r="Q5" s="12">
        <v>0</v>
      </c>
      <c r="R5" s="12">
        <v>30</v>
      </c>
      <c r="S5" s="12">
        <f>(Q5+R5)</f>
        <v>30</v>
      </c>
      <c r="T5" s="12">
        <v>277</v>
      </c>
      <c r="U5" s="18">
        <f t="shared" ref="U5:U21" si="3">Q5/D5</f>
        <v>0</v>
      </c>
      <c r="V5" s="18">
        <f t="shared" ref="V5:V21" si="4">R5/D5</f>
        <v>9.7719869706840393E-2</v>
      </c>
      <c r="W5" s="18">
        <f>(U5+V5)</f>
        <v>9.7719869706840393E-2</v>
      </c>
      <c r="X5" s="18">
        <f t="shared" ref="X5:X21" si="5">T5/D5</f>
        <v>0.90228013029315957</v>
      </c>
      <c r="Y5" s="42"/>
      <c r="Z5" s="43"/>
      <c r="AA5" s="43"/>
      <c r="AB5" s="43"/>
      <c r="AC5" s="44"/>
    </row>
    <row r="6" spans="1:29">
      <c r="A6" s="11" t="s">
        <v>27</v>
      </c>
      <c r="B6" s="11" t="s">
        <v>30</v>
      </c>
      <c r="C6" s="11" t="s">
        <v>29</v>
      </c>
      <c r="D6" s="12">
        <v>307</v>
      </c>
      <c r="E6" s="12">
        <v>2013</v>
      </c>
      <c r="F6" s="12">
        <v>20</v>
      </c>
      <c r="G6" s="12">
        <v>5</v>
      </c>
      <c r="H6" s="13">
        <f t="shared" ref="H6:H21" si="6">I6/D6</f>
        <v>0.25</v>
      </c>
      <c r="I6" s="14">
        <f t="shared" si="0"/>
        <v>76.75</v>
      </c>
      <c r="J6" s="12">
        <v>42</v>
      </c>
      <c r="K6" s="73"/>
      <c r="L6" s="13">
        <f t="shared" si="1"/>
        <v>0.13680781758957655</v>
      </c>
      <c r="M6" s="14">
        <f t="shared" si="2"/>
        <v>-34.75</v>
      </c>
      <c r="N6" s="16">
        <f t="shared" ref="N6:N21" si="7">L6-H6</f>
        <v>-0.11319218241042345</v>
      </c>
      <c r="O6" s="41">
        <v>158</v>
      </c>
      <c r="P6" s="41"/>
      <c r="Q6" s="12">
        <v>0</v>
      </c>
      <c r="R6" s="12">
        <v>76</v>
      </c>
      <c r="S6" s="12">
        <f>(Q6+R6)</f>
        <v>76</v>
      </c>
      <c r="T6" s="12">
        <v>231</v>
      </c>
      <c r="U6" s="18">
        <f t="shared" si="3"/>
        <v>0</v>
      </c>
      <c r="V6" s="18">
        <f t="shared" si="4"/>
        <v>0.24755700325732899</v>
      </c>
      <c r="W6" s="18">
        <f t="shared" ref="W6:W21" si="8">(U6+V6)</f>
        <v>0.24755700325732899</v>
      </c>
      <c r="X6" s="18">
        <f t="shared" si="5"/>
        <v>0.75244299674267101</v>
      </c>
      <c r="Y6" s="42"/>
      <c r="Z6" s="43"/>
      <c r="AA6" s="43"/>
      <c r="AB6" s="43"/>
      <c r="AC6" s="44"/>
    </row>
    <row r="7" spans="1:29">
      <c r="A7" s="11" t="s">
        <v>27</v>
      </c>
      <c r="B7" s="11" t="s">
        <v>31</v>
      </c>
      <c r="C7" s="11" t="s">
        <v>29</v>
      </c>
      <c r="D7" s="12">
        <v>307</v>
      </c>
      <c r="E7" s="12">
        <v>2013</v>
      </c>
      <c r="F7" s="12">
        <v>25</v>
      </c>
      <c r="G7" s="12">
        <v>5</v>
      </c>
      <c r="H7" s="13">
        <f t="shared" si="6"/>
        <v>0.19999999999999998</v>
      </c>
      <c r="I7" s="14">
        <f t="shared" si="0"/>
        <v>61.4</v>
      </c>
      <c r="J7" s="12">
        <v>24</v>
      </c>
      <c r="K7" s="73"/>
      <c r="L7" s="13">
        <f t="shared" si="1"/>
        <v>7.8175895765472306E-2</v>
      </c>
      <c r="M7" s="14">
        <f t="shared" si="2"/>
        <v>-37.4</v>
      </c>
      <c r="N7" s="16">
        <f t="shared" si="7"/>
        <v>-0.12182410423452768</v>
      </c>
      <c r="O7" s="41">
        <v>69</v>
      </c>
      <c r="P7" s="41"/>
      <c r="Q7" s="12">
        <v>0</v>
      </c>
      <c r="R7" s="12">
        <v>31</v>
      </c>
      <c r="S7" s="12">
        <f t="shared" ref="S7:S21" si="9">(Q7+R7)</f>
        <v>31</v>
      </c>
      <c r="T7" s="12">
        <v>276</v>
      </c>
      <c r="U7" s="18">
        <f t="shared" si="3"/>
        <v>0</v>
      </c>
      <c r="V7" s="18">
        <f t="shared" si="4"/>
        <v>0.10097719869706841</v>
      </c>
      <c r="W7" s="18">
        <f t="shared" si="8"/>
        <v>0.10097719869706841</v>
      </c>
      <c r="X7" s="18">
        <f t="shared" si="5"/>
        <v>0.89902280130293155</v>
      </c>
      <c r="Y7" s="42"/>
      <c r="Z7" s="43"/>
      <c r="AA7" s="43"/>
      <c r="AB7" s="43"/>
      <c r="AC7" s="44"/>
    </row>
    <row r="8" spans="1:29">
      <c r="A8" s="11" t="s">
        <v>27</v>
      </c>
      <c r="B8" s="11" t="s">
        <v>32</v>
      </c>
      <c r="C8" s="11" t="s">
        <v>29</v>
      </c>
      <c r="D8" s="12">
        <v>20</v>
      </c>
      <c r="E8" s="12">
        <v>2013</v>
      </c>
      <c r="F8" s="12">
        <v>15</v>
      </c>
      <c r="G8" s="12">
        <v>5</v>
      </c>
      <c r="H8" s="13">
        <f t="shared" si="6"/>
        <v>0.33333333333333337</v>
      </c>
      <c r="I8" s="14">
        <f t="shared" si="0"/>
        <v>6.666666666666667</v>
      </c>
      <c r="J8" s="12">
        <v>5</v>
      </c>
      <c r="K8" s="73"/>
      <c r="L8" s="13">
        <f t="shared" si="1"/>
        <v>0.25</v>
      </c>
      <c r="M8" s="14">
        <f t="shared" si="2"/>
        <v>-1.666666666666667</v>
      </c>
      <c r="N8" s="16">
        <f t="shared" si="7"/>
        <v>-8.333333333333337E-2</v>
      </c>
      <c r="O8" s="41">
        <v>5</v>
      </c>
      <c r="P8" s="41"/>
      <c r="Q8" s="12">
        <v>0</v>
      </c>
      <c r="R8" s="12">
        <v>18</v>
      </c>
      <c r="S8" s="12">
        <f t="shared" si="9"/>
        <v>18</v>
      </c>
      <c r="T8" s="12">
        <v>2</v>
      </c>
      <c r="U8" s="18">
        <f t="shared" si="3"/>
        <v>0</v>
      </c>
      <c r="V8" s="18">
        <f t="shared" si="4"/>
        <v>0.9</v>
      </c>
      <c r="W8" s="18">
        <f t="shared" si="8"/>
        <v>0.9</v>
      </c>
      <c r="X8" s="18">
        <f t="shared" si="5"/>
        <v>0.1</v>
      </c>
      <c r="Y8" s="42"/>
      <c r="Z8" s="43"/>
      <c r="AA8" s="43"/>
      <c r="AB8" s="43"/>
      <c r="AC8" s="44"/>
    </row>
    <row r="9" spans="1:29" ht="10.5" hidden="1">
      <c r="A9" s="11" t="s">
        <v>27</v>
      </c>
      <c r="B9" s="11" t="s">
        <v>33</v>
      </c>
      <c r="C9" s="11" t="s">
        <v>29</v>
      </c>
      <c r="D9" s="12">
        <v>29</v>
      </c>
      <c r="E9" s="12">
        <v>2012</v>
      </c>
      <c r="F9" s="12">
        <v>20</v>
      </c>
      <c r="G9" s="12">
        <v>5</v>
      </c>
      <c r="H9" s="13">
        <f t="shared" si="6"/>
        <v>0.25</v>
      </c>
      <c r="I9" s="14">
        <f t="shared" si="0"/>
        <v>7.25</v>
      </c>
      <c r="J9" s="12">
        <v>0</v>
      </c>
      <c r="K9" s="73"/>
      <c r="L9" s="13">
        <f t="shared" si="1"/>
        <v>0</v>
      </c>
      <c r="M9" s="14">
        <f t="shared" si="2"/>
        <v>-7.25</v>
      </c>
      <c r="N9" s="16">
        <f t="shared" si="7"/>
        <v>-0.25</v>
      </c>
      <c r="O9" s="17">
        <v>13</v>
      </c>
      <c r="P9" s="17">
        <v>13</v>
      </c>
      <c r="Q9" s="12">
        <v>0</v>
      </c>
      <c r="R9" s="12">
        <v>26</v>
      </c>
      <c r="S9" s="12">
        <f t="shared" si="9"/>
        <v>26</v>
      </c>
      <c r="T9" s="12">
        <v>3</v>
      </c>
      <c r="U9" s="18">
        <f t="shared" si="3"/>
        <v>0</v>
      </c>
      <c r="V9" s="18">
        <f t="shared" si="4"/>
        <v>0.89655172413793105</v>
      </c>
      <c r="W9" s="18">
        <f t="shared" si="8"/>
        <v>0.89655172413793105</v>
      </c>
      <c r="X9" s="18">
        <f t="shared" si="5"/>
        <v>0.10344827586206896</v>
      </c>
      <c r="Y9" s="42"/>
      <c r="Z9" s="43"/>
      <c r="AA9" s="43"/>
      <c r="AB9" s="43"/>
      <c r="AC9" s="44"/>
    </row>
    <row r="10" spans="1:29">
      <c r="A10" s="11" t="s">
        <v>27</v>
      </c>
      <c r="B10" s="11" t="s">
        <v>34</v>
      </c>
      <c r="C10" s="11" t="s">
        <v>29</v>
      </c>
      <c r="D10" s="12">
        <v>35</v>
      </c>
      <c r="E10" s="12">
        <v>2014</v>
      </c>
      <c r="F10" s="12">
        <v>15</v>
      </c>
      <c r="G10" s="12">
        <v>5</v>
      </c>
      <c r="H10" s="13">
        <f t="shared" si="6"/>
        <v>0.33333333333333331</v>
      </c>
      <c r="I10" s="14">
        <f t="shared" si="0"/>
        <v>11.666666666666666</v>
      </c>
      <c r="J10" s="12">
        <v>3</v>
      </c>
      <c r="K10" s="73"/>
      <c r="L10" s="13">
        <f t="shared" si="1"/>
        <v>8.5714285714285715E-2</v>
      </c>
      <c r="M10" s="14">
        <f t="shared" si="2"/>
        <v>-8.6666666666666661</v>
      </c>
      <c r="N10" s="16">
        <f t="shared" si="7"/>
        <v>-0.2476190476190476</v>
      </c>
      <c r="O10" s="41">
        <v>40</v>
      </c>
      <c r="P10" s="41"/>
      <c r="Q10" s="12">
        <v>3</v>
      </c>
      <c r="R10" s="12">
        <v>0</v>
      </c>
      <c r="S10" s="12">
        <f t="shared" si="9"/>
        <v>3</v>
      </c>
      <c r="T10" s="12">
        <v>32</v>
      </c>
      <c r="U10" s="18">
        <f t="shared" si="3"/>
        <v>8.5714285714285715E-2</v>
      </c>
      <c r="V10" s="18">
        <f t="shared" si="4"/>
        <v>0</v>
      </c>
      <c r="W10" s="18">
        <f t="shared" si="8"/>
        <v>8.5714285714285715E-2</v>
      </c>
      <c r="X10" s="18">
        <f t="shared" si="5"/>
        <v>0.91428571428571426</v>
      </c>
      <c r="Y10" s="42"/>
      <c r="Z10" s="43"/>
      <c r="AA10" s="43"/>
      <c r="AB10" s="43"/>
      <c r="AC10" s="44"/>
    </row>
    <row r="11" spans="1:29">
      <c r="A11" s="11" t="s">
        <v>27</v>
      </c>
      <c r="B11" s="11" t="s">
        <v>35</v>
      </c>
      <c r="C11" s="11" t="s">
        <v>29</v>
      </c>
      <c r="D11" s="12">
        <v>6</v>
      </c>
      <c r="E11" s="12">
        <v>2017</v>
      </c>
      <c r="F11" s="12">
        <v>20</v>
      </c>
      <c r="G11" s="12">
        <v>5</v>
      </c>
      <c r="H11" s="13">
        <f t="shared" si="6"/>
        <v>0.25</v>
      </c>
      <c r="I11" s="14">
        <f t="shared" si="0"/>
        <v>1.5</v>
      </c>
      <c r="J11" s="12">
        <v>0</v>
      </c>
      <c r="K11" s="73"/>
      <c r="L11" s="13">
        <f t="shared" si="1"/>
        <v>0</v>
      </c>
      <c r="M11" s="14">
        <f t="shared" si="2"/>
        <v>-1.5</v>
      </c>
      <c r="N11" s="16">
        <f t="shared" si="7"/>
        <v>-0.25</v>
      </c>
      <c r="O11" s="17">
        <v>0</v>
      </c>
      <c r="P11" s="17">
        <v>0</v>
      </c>
      <c r="Q11" s="12">
        <v>0</v>
      </c>
      <c r="R11" s="12">
        <v>0</v>
      </c>
      <c r="S11" s="12">
        <f t="shared" si="9"/>
        <v>0</v>
      </c>
      <c r="T11" s="12">
        <v>6</v>
      </c>
      <c r="U11" s="18">
        <f t="shared" si="3"/>
        <v>0</v>
      </c>
      <c r="V11" s="18">
        <f t="shared" si="4"/>
        <v>0</v>
      </c>
      <c r="W11" s="18">
        <f t="shared" si="8"/>
        <v>0</v>
      </c>
      <c r="X11" s="18">
        <f t="shared" si="5"/>
        <v>1</v>
      </c>
      <c r="Y11" s="42"/>
      <c r="Z11" s="43"/>
      <c r="AA11" s="43"/>
      <c r="AB11" s="43"/>
      <c r="AC11" s="44"/>
    </row>
    <row r="12" spans="1:29">
      <c r="A12" s="11" t="s">
        <v>27</v>
      </c>
      <c r="B12" s="11" t="s">
        <v>36</v>
      </c>
      <c r="C12" s="11" t="s">
        <v>29</v>
      </c>
      <c r="D12" s="12">
        <v>17</v>
      </c>
      <c r="E12" s="12">
        <v>2014</v>
      </c>
      <c r="F12" s="12">
        <v>20</v>
      </c>
      <c r="G12" s="12">
        <v>5</v>
      </c>
      <c r="H12" s="13">
        <f t="shared" si="6"/>
        <v>0.25</v>
      </c>
      <c r="I12" s="14">
        <f t="shared" si="0"/>
        <v>4.25</v>
      </c>
      <c r="J12" s="12">
        <v>5</v>
      </c>
      <c r="K12" s="73"/>
      <c r="L12" s="13">
        <f t="shared" si="1"/>
        <v>0.29411764705882354</v>
      </c>
      <c r="M12" s="14">
        <f t="shared" si="2"/>
        <v>0.75</v>
      </c>
      <c r="N12" s="16">
        <f t="shared" si="7"/>
        <v>4.4117647058823539E-2</v>
      </c>
      <c r="O12" s="41">
        <v>391</v>
      </c>
      <c r="P12" s="41"/>
      <c r="Q12" s="12">
        <v>5</v>
      </c>
      <c r="R12" s="12">
        <v>0</v>
      </c>
      <c r="S12" s="12">
        <f t="shared" si="9"/>
        <v>5</v>
      </c>
      <c r="T12" s="12">
        <v>12</v>
      </c>
      <c r="U12" s="18">
        <f t="shared" si="3"/>
        <v>0.29411764705882354</v>
      </c>
      <c r="V12" s="18">
        <f t="shared" si="4"/>
        <v>0</v>
      </c>
      <c r="W12" s="18">
        <f t="shared" si="8"/>
        <v>0.29411764705882354</v>
      </c>
      <c r="X12" s="18">
        <f t="shared" si="5"/>
        <v>0.70588235294117652</v>
      </c>
      <c r="Y12" s="42"/>
      <c r="Z12" s="43"/>
      <c r="AA12" s="43"/>
      <c r="AB12" s="43"/>
      <c r="AC12" s="44"/>
    </row>
    <row r="13" spans="1:29">
      <c r="A13" s="11" t="s">
        <v>27</v>
      </c>
      <c r="B13" s="11" t="s">
        <v>37</v>
      </c>
      <c r="C13" s="11" t="s">
        <v>29</v>
      </c>
      <c r="D13" s="12">
        <v>16</v>
      </c>
      <c r="E13" s="12">
        <v>2019</v>
      </c>
      <c r="F13" s="12">
        <v>20</v>
      </c>
      <c r="G13" s="12">
        <v>5</v>
      </c>
      <c r="H13" s="13">
        <f t="shared" si="6"/>
        <v>0.25</v>
      </c>
      <c r="I13" s="14">
        <f t="shared" si="0"/>
        <v>4</v>
      </c>
      <c r="J13" s="12">
        <v>1</v>
      </c>
      <c r="K13" s="73"/>
      <c r="L13" s="13">
        <f t="shared" si="1"/>
        <v>6.25E-2</v>
      </c>
      <c r="M13" s="14">
        <f t="shared" si="2"/>
        <v>-3</v>
      </c>
      <c r="N13" s="16">
        <f t="shared" si="7"/>
        <v>-0.1875</v>
      </c>
      <c r="O13" s="41">
        <v>79</v>
      </c>
      <c r="P13" s="41"/>
      <c r="Q13" s="12">
        <v>0</v>
      </c>
      <c r="R13" s="12">
        <v>1</v>
      </c>
      <c r="S13" s="12">
        <f t="shared" si="9"/>
        <v>1</v>
      </c>
      <c r="T13" s="12">
        <v>15</v>
      </c>
      <c r="U13" s="18">
        <f t="shared" si="3"/>
        <v>0</v>
      </c>
      <c r="V13" s="18">
        <f t="shared" si="4"/>
        <v>6.25E-2</v>
      </c>
      <c r="W13" s="18">
        <f t="shared" si="8"/>
        <v>6.25E-2</v>
      </c>
      <c r="X13" s="18">
        <f t="shared" si="5"/>
        <v>0.9375</v>
      </c>
      <c r="Y13" s="42"/>
      <c r="Z13" s="43"/>
      <c r="AA13" s="43"/>
      <c r="AB13" s="43"/>
      <c r="AC13" s="44"/>
    </row>
    <row r="14" spans="1:29">
      <c r="A14" s="11" t="s">
        <v>27</v>
      </c>
      <c r="B14" s="11" t="s">
        <v>38</v>
      </c>
      <c r="C14" s="11" t="s">
        <v>29</v>
      </c>
      <c r="D14" s="12">
        <v>307</v>
      </c>
      <c r="E14" s="12">
        <v>2016</v>
      </c>
      <c r="F14" s="12">
        <v>15</v>
      </c>
      <c r="G14" s="12">
        <v>5</v>
      </c>
      <c r="H14" s="13">
        <f t="shared" si="6"/>
        <v>0.33333333333333331</v>
      </c>
      <c r="I14" s="14">
        <f t="shared" si="0"/>
        <v>102.33333333333333</v>
      </c>
      <c r="J14" s="12">
        <v>52</v>
      </c>
      <c r="K14" s="73"/>
      <c r="L14" s="13">
        <f t="shared" si="1"/>
        <v>0.16938110749185667</v>
      </c>
      <c r="M14" s="14">
        <f t="shared" si="2"/>
        <v>-50.333333333333329</v>
      </c>
      <c r="N14" s="16">
        <f t="shared" si="7"/>
        <v>-0.16395222584147665</v>
      </c>
      <c r="O14" s="41">
        <v>694</v>
      </c>
      <c r="P14" s="41"/>
      <c r="Q14" s="12">
        <v>9</v>
      </c>
      <c r="R14" s="12">
        <v>57</v>
      </c>
      <c r="S14" s="12">
        <f t="shared" si="9"/>
        <v>66</v>
      </c>
      <c r="T14" s="12">
        <v>241</v>
      </c>
      <c r="U14" s="18">
        <f t="shared" si="3"/>
        <v>2.9315960912052116E-2</v>
      </c>
      <c r="V14" s="18">
        <f t="shared" si="4"/>
        <v>0.18566775244299674</v>
      </c>
      <c r="W14" s="18">
        <f t="shared" si="8"/>
        <v>0.21498371335504884</v>
      </c>
      <c r="X14" s="18">
        <f t="shared" si="5"/>
        <v>0.78501628664495116</v>
      </c>
      <c r="Y14" s="42"/>
      <c r="Z14" s="43"/>
      <c r="AA14" s="43"/>
      <c r="AB14" s="43"/>
      <c r="AC14" s="44"/>
    </row>
    <row r="15" spans="1:29" hidden="1">
      <c r="A15" s="11" t="s">
        <v>27</v>
      </c>
      <c r="B15" s="11" t="s">
        <v>39</v>
      </c>
      <c r="C15" s="11" t="s">
        <v>29</v>
      </c>
      <c r="D15" s="12">
        <v>6</v>
      </c>
      <c r="E15" s="12">
        <v>2017</v>
      </c>
      <c r="F15" s="12">
        <v>15</v>
      </c>
      <c r="G15" s="12">
        <v>5</v>
      </c>
      <c r="H15" s="13">
        <f t="shared" si="6"/>
        <v>0.33333333333333331</v>
      </c>
      <c r="I15" s="14">
        <f t="shared" si="0"/>
        <v>2</v>
      </c>
      <c r="J15" s="12">
        <v>0</v>
      </c>
      <c r="K15" s="73"/>
      <c r="L15" s="13">
        <f t="shared" si="1"/>
        <v>0</v>
      </c>
      <c r="M15" s="14">
        <f t="shared" si="2"/>
        <v>-2</v>
      </c>
      <c r="N15" s="16">
        <f t="shared" si="7"/>
        <v>-0.33333333333333331</v>
      </c>
      <c r="O15" s="17">
        <v>0</v>
      </c>
      <c r="P15" s="17">
        <v>0</v>
      </c>
      <c r="Q15" s="12">
        <v>6</v>
      </c>
      <c r="R15" s="12">
        <v>0</v>
      </c>
      <c r="S15" s="12">
        <f t="shared" si="9"/>
        <v>6</v>
      </c>
      <c r="T15" s="12">
        <v>0</v>
      </c>
      <c r="U15" s="18">
        <f t="shared" si="3"/>
        <v>1</v>
      </c>
      <c r="V15" s="18">
        <f t="shared" si="4"/>
        <v>0</v>
      </c>
      <c r="W15" s="18">
        <f t="shared" si="8"/>
        <v>1</v>
      </c>
      <c r="X15" s="18">
        <f t="shared" si="5"/>
        <v>0</v>
      </c>
      <c r="Y15" s="42"/>
      <c r="Z15" s="43"/>
      <c r="AA15" s="43"/>
      <c r="AB15" s="43"/>
      <c r="AC15" s="44"/>
    </row>
    <row r="16" spans="1:29">
      <c r="A16" s="11" t="s">
        <v>27</v>
      </c>
      <c r="B16" s="11" t="s">
        <v>40</v>
      </c>
      <c r="C16" s="11" t="s">
        <v>41</v>
      </c>
      <c r="D16" s="12">
        <v>307</v>
      </c>
      <c r="E16" s="12">
        <v>2014</v>
      </c>
      <c r="F16" s="12">
        <v>15</v>
      </c>
      <c r="G16" s="12">
        <v>5</v>
      </c>
      <c r="H16" s="13">
        <f t="shared" si="6"/>
        <v>0.33333333333333331</v>
      </c>
      <c r="I16" s="14">
        <f t="shared" si="0"/>
        <v>102.33333333333333</v>
      </c>
      <c r="J16" s="12">
        <v>52</v>
      </c>
      <c r="K16" s="73"/>
      <c r="L16" s="13">
        <f t="shared" si="1"/>
        <v>0.16938110749185667</v>
      </c>
      <c r="M16" s="14">
        <f t="shared" si="2"/>
        <v>-50.333333333333329</v>
      </c>
      <c r="N16" s="16">
        <f t="shared" si="7"/>
        <v>-0.16395222584147665</v>
      </c>
      <c r="O16" s="41">
        <v>72</v>
      </c>
      <c r="P16" s="41"/>
      <c r="Q16" s="12">
        <v>25</v>
      </c>
      <c r="R16" s="12">
        <v>190</v>
      </c>
      <c r="S16" s="12">
        <f t="shared" si="9"/>
        <v>215</v>
      </c>
      <c r="T16" s="12">
        <v>92</v>
      </c>
      <c r="U16" s="18">
        <f t="shared" si="3"/>
        <v>8.143322475570032E-2</v>
      </c>
      <c r="V16" s="18">
        <f t="shared" si="4"/>
        <v>0.61889250814332253</v>
      </c>
      <c r="W16" s="18">
        <f t="shared" si="8"/>
        <v>0.70032573289902289</v>
      </c>
      <c r="X16" s="18">
        <f t="shared" si="5"/>
        <v>0.29967426710097722</v>
      </c>
      <c r="Y16" s="42"/>
      <c r="Z16" s="43"/>
      <c r="AA16" s="43"/>
      <c r="AB16" s="43"/>
      <c r="AC16" s="44"/>
    </row>
    <row r="17" spans="1:29">
      <c r="A17" s="11" t="s">
        <v>27</v>
      </c>
      <c r="B17" s="11" t="s">
        <v>42</v>
      </c>
      <c r="C17" s="11" t="s">
        <v>41</v>
      </c>
      <c r="D17" s="12">
        <v>20</v>
      </c>
      <c r="E17" s="12">
        <v>2005</v>
      </c>
      <c r="F17" s="12">
        <v>15</v>
      </c>
      <c r="G17" s="12">
        <v>5</v>
      </c>
      <c r="H17" s="13">
        <f t="shared" si="6"/>
        <v>0.33333333333333337</v>
      </c>
      <c r="I17" s="14">
        <f t="shared" si="0"/>
        <v>6.666666666666667</v>
      </c>
      <c r="J17" s="12">
        <v>20</v>
      </c>
      <c r="K17" s="73"/>
      <c r="L17" s="13">
        <f t="shared" si="1"/>
        <v>1</v>
      </c>
      <c r="M17" s="14">
        <f t="shared" si="2"/>
        <v>13.333333333333332</v>
      </c>
      <c r="N17" s="16">
        <f t="shared" si="7"/>
        <v>0.66666666666666663</v>
      </c>
      <c r="O17" s="41">
        <v>16</v>
      </c>
      <c r="P17" s="41"/>
      <c r="Q17" s="12">
        <v>20</v>
      </c>
      <c r="R17" s="12">
        <v>0</v>
      </c>
      <c r="S17" s="12">
        <f t="shared" si="9"/>
        <v>20</v>
      </c>
      <c r="T17" s="12">
        <v>0</v>
      </c>
      <c r="U17" s="18">
        <f t="shared" si="3"/>
        <v>1</v>
      </c>
      <c r="V17" s="18">
        <f t="shared" si="4"/>
        <v>0</v>
      </c>
      <c r="W17" s="18">
        <f t="shared" si="8"/>
        <v>1</v>
      </c>
      <c r="X17" s="18">
        <f t="shared" si="5"/>
        <v>0</v>
      </c>
      <c r="Y17" s="42"/>
      <c r="Z17" s="43"/>
      <c r="AA17" s="43"/>
      <c r="AB17" s="43"/>
      <c r="AC17" s="44"/>
    </row>
    <row r="18" spans="1:29">
      <c r="A18" s="11" t="s">
        <v>27</v>
      </c>
      <c r="B18" s="11" t="s">
        <v>43</v>
      </c>
      <c r="C18" s="11" t="s">
        <v>41</v>
      </c>
      <c r="D18" s="12">
        <v>17</v>
      </c>
      <c r="E18" s="12">
        <v>2005</v>
      </c>
      <c r="F18" s="12">
        <v>15</v>
      </c>
      <c r="G18" s="12">
        <v>5</v>
      </c>
      <c r="H18" s="13">
        <f t="shared" si="6"/>
        <v>0.33333333333333337</v>
      </c>
      <c r="I18" s="14">
        <f t="shared" si="0"/>
        <v>5.666666666666667</v>
      </c>
      <c r="J18" s="12">
        <v>8</v>
      </c>
      <c r="K18" s="73"/>
      <c r="L18" s="13">
        <f t="shared" si="1"/>
        <v>0.47058823529411764</v>
      </c>
      <c r="M18" s="14">
        <f t="shared" si="2"/>
        <v>2.333333333333333</v>
      </c>
      <c r="N18" s="16">
        <f t="shared" si="7"/>
        <v>0.13725490196078427</v>
      </c>
      <c r="O18" s="41">
        <v>18</v>
      </c>
      <c r="P18" s="41"/>
      <c r="Q18" s="12">
        <v>2</v>
      </c>
      <c r="R18" s="12">
        <v>14</v>
      </c>
      <c r="S18" s="12">
        <f t="shared" si="9"/>
        <v>16</v>
      </c>
      <c r="T18" s="12">
        <v>1</v>
      </c>
      <c r="U18" s="18">
        <f t="shared" si="3"/>
        <v>0.11764705882352941</v>
      </c>
      <c r="V18" s="18">
        <f t="shared" si="4"/>
        <v>0.82352941176470584</v>
      </c>
      <c r="W18" s="18">
        <f t="shared" si="8"/>
        <v>0.94117647058823528</v>
      </c>
      <c r="X18" s="18">
        <f t="shared" si="5"/>
        <v>5.8823529411764705E-2</v>
      </c>
      <c r="Y18" s="42"/>
      <c r="Z18" s="43"/>
      <c r="AA18" s="43"/>
      <c r="AB18" s="43"/>
      <c r="AC18" s="44"/>
    </row>
    <row r="19" spans="1:29">
      <c r="A19" s="11" t="s">
        <v>27</v>
      </c>
      <c r="B19" s="11" t="s">
        <v>44</v>
      </c>
      <c r="C19" s="11" t="s">
        <v>41</v>
      </c>
      <c r="D19" s="12">
        <v>16</v>
      </c>
      <c r="E19" s="12">
        <v>2005</v>
      </c>
      <c r="F19" s="12">
        <v>15</v>
      </c>
      <c r="G19" s="12">
        <v>5</v>
      </c>
      <c r="H19" s="13">
        <f t="shared" si="6"/>
        <v>0.33333333333333331</v>
      </c>
      <c r="I19" s="14">
        <f t="shared" ref="I19:I32" si="10">(D19/(F19/5))</f>
        <v>5.333333333333333</v>
      </c>
      <c r="J19" s="12">
        <v>7</v>
      </c>
      <c r="K19" s="73"/>
      <c r="L19" s="13">
        <f t="shared" si="1"/>
        <v>0.4375</v>
      </c>
      <c r="M19" s="14">
        <f t="shared" si="2"/>
        <v>1.666666666666667</v>
      </c>
      <c r="N19" s="16">
        <f t="shared" si="7"/>
        <v>0.10416666666666669</v>
      </c>
      <c r="O19" s="41">
        <v>0</v>
      </c>
      <c r="P19" s="41"/>
      <c r="Q19" s="12">
        <v>5</v>
      </c>
      <c r="R19" s="12">
        <v>9</v>
      </c>
      <c r="S19" s="12">
        <f t="shared" si="9"/>
        <v>14</v>
      </c>
      <c r="T19" s="12">
        <v>2</v>
      </c>
      <c r="U19" s="18">
        <f t="shared" si="3"/>
        <v>0.3125</v>
      </c>
      <c r="V19" s="18">
        <f t="shared" si="4"/>
        <v>0.5625</v>
      </c>
      <c r="W19" s="18">
        <f t="shared" si="8"/>
        <v>0.875</v>
      </c>
      <c r="X19" s="18">
        <f t="shared" si="5"/>
        <v>0.125</v>
      </c>
      <c r="Y19" s="42"/>
      <c r="Z19" s="43"/>
      <c r="AA19" s="43"/>
      <c r="AB19" s="43"/>
      <c r="AC19" s="44"/>
    </row>
    <row r="20" spans="1:29">
      <c r="A20" s="11" t="s">
        <v>27</v>
      </c>
      <c r="B20" s="11" t="s">
        <v>45</v>
      </c>
      <c r="C20" s="11" t="s">
        <v>41</v>
      </c>
      <c r="D20" s="12">
        <v>24</v>
      </c>
      <c r="E20" s="12">
        <v>2014</v>
      </c>
      <c r="F20" s="12">
        <v>15</v>
      </c>
      <c r="G20" s="12">
        <v>5</v>
      </c>
      <c r="H20" s="13">
        <f t="shared" si="6"/>
        <v>0.33333333333333331</v>
      </c>
      <c r="I20" s="14">
        <f t="shared" si="10"/>
        <v>8</v>
      </c>
      <c r="J20" s="12">
        <v>5</v>
      </c>
      <c r="K20" s="74"/>
      <c r="L20" s="13">
        <f t="shared" si="1"/>
        <v>0.20833333333333334</v>
      </c>
      <c r="M20" s="14">
        <f t="shared" si="2"/>
        <v>-3</v>
      </c>
      <c r="N20" s="16">
        <f t="shared" si="7"/>
        <v>-0.12499999999999997</v>
      </c>
      <c r="O20" s="41">
        <v>74</v>
      </c>
      <c r="P20" s="41"/>
      <c r="Q20" s="12">
        <v>3</v>
      </c>
      <c r="R20" s="12">
        <v>5</v>
      </c>
      <c r="S20" s="12">
        <f t="shared" si="9"/>
        <v>8</v>
      </c>
      <c r="T20" s="12">
        <v>16</v>
      </c>
      <c r="U20" s="18">
        <f t="shared" si="3"/>
        <v>0.125</v>
      </c>
      <c r="V20" s="18">
        <f t="shared" si="4"/>
        <v>0.20833333333333334</v>
      </c>
      <c r="W20" s="18">
        <f t="shared" si="8"/>
        <v>0.33333333333333337</v>
      </c>
      <c r="X20" s="18">
        <f t="shared" si="5"/>
        <v>0.66666666666666663</v>
      </c>
      <c r="Y20" s="42"/>
      <c r="Z20" s="43"/>
      <c r="AA20" s="43"/>
      <c r="AB20" s="43"/>
      <c r="AC20" s="44"/>
    </row>
    <row r="21" spans="1:29">
      <c r="A21" s="11" t="s">
        <v>27</v>
      </c>
      <c r="B21" s="11" t="s">
        <v>46</v>
      </c>
      <c r="C21" s="11" t="s">
        <v>29</v>
      </c>
      <c r="D21" s="12">
        <v>17</v>
      </c>
      <c r="E21" s="12">
        <v>2012</v>
      </c>
      <c r="F21" s="12">
        <v>15</v>
      </c>
      <c r="G21" s="12">
        <v>5</v>
      </c>
      <c r="H21" s="13">
        <f t="shared" si="6"/>
        <v>0.33333333333333337</v>
      </c>
      <c r="I21" s="14">
        <f t="shared" si="10"/>
        <v>5.666666666666667</v>
      </c>
      <c r="J21" s="12">
        <f>'[1]GD3 Deliverables'!H8</f>
        <v>5</v>
      </c>
      <c r="K21" s="73"/>
      <c r="L21" s="13">
        <f t="shared" si="1"/>
        <v>0.29411764705882354</v>
      </c>
      <c r="M21" s="14">
        <f t="shared" si="2"/>
        <v>-0.66666666666666696</v>
      </c>
      <c r="N21" s="16">
        <f t="shared" si="7"/>
        <v>-3.9215686274509831E-2</v>
      </c>
      <c r="O21" s="41">
        <v>26</v>
      </c>
      <c r="P21" s="41"/>
      <c r="Q21" s="12">
        <v>4</v>
      </c>
      <c r="R21" s="12">
        <v>1</v>
      </c>
      <c r="S21" s="12">
        <f t="shared" si="9"/>
        <v>5</v>
      </c>
      <c r="T21" s="12">
        <v>12</v>
      </c>
      <c r="U21" s="18">
        <f t="shared" si="3"/>
        <v>0.23529411764705882</v>
      </c>
      <c r="V21" s="18">
        <f t="shared" si="4"/>
        <v>5.8823529411764705E-2</v>
      </c>
      <c r="W21" s="18">
        <f t="shared" si="8"/>
        <v>0.29411764705882354</v>
      </c>
      <c r="X21" s="18">
        <f t="shared" si="5"/>
        <v>0.70588235294117652</v>
      </c>
      <c r="Y21" s="42"/>
      <c r="Z21" s="43"/>
      <c r="AA21" s="43"/>
      <c r="AB21" s="43"/>
      <c r="AC21" s="44"/>
    </row>
    <row r="22" spans="1:29">
      <c r="A22" s="11" t="s">
        <v>27</v>
      </c>
      <c r="B22" s="11" t="s">
        <v>47</v>
      </c>
      <c r="C22" s="11" t="s">
        <v>48</v>
      </c>
      <c r="D22" s="12">
        <v>307</v>
      </c>
      <c r="E22" s="12" t="s">
        <v>49</v>
      </c>
      <c r="F22" s="12">
        <v>25</v>
      </c>
      <c r="G22" s="12">
        <v>5</v>
      </c>
      <c r="H22" s="13">
        <f>I22/D22</f>
        <v>0.19999999999999998</v>
      </c>
      <c r="I22" s="14">
        <f t="shared" si="10"/>
        <v>61.4</v>
      </c>
      <c r="J22" s="12">
        <v>50</v>
      </c>
      <c r="K22" s="73"/>
      <c r="L22" s="13">
        <v>1</v>
      </c>
      <c r="M22" s="14">
        <f t="shared" ref="M22:M34" si="11">J22-I22</f>
        <v>-11.399999999999999</v>
      </c>
      <c r="N22" s="16">
        <f>L22-H22</f>
        <v>0.8</v>
      </c>
      <c r="O22" s="48" t="s">
        <v>50</v>
      </c>
      <c r="P22" s="48"/>
      <c r="Q22" s="48"/>
      <c r="R22" s="48"/>
      <c r="S22" s="48"/>
      <c r="T22" s="48"/>
      <c r="U22" s="48"/>
      <c r="V22" s="48"/>
      <c r="W22" s="48"/>
      <c r="X22" s="48"/>
      <c r="Y22" s="48" t="s">
        <v>51</v>
      </c>
      <c r="Z22" s="48"/>
      <c r="AA22" s="48"/>
      <c r="AB22" s="48"/>
      <c r="AC22" s="48"/>
    </row>
    <row r="23" spans="1:29">
      <c r="A23" s="11" t="s">
        <v>27</v>
      </c>
      <c r="B23" s="11" t="s">
        <v>52</v>
      </c>
      <c r="C23" s="11" t="s">
        <v>29</v>
      </c>
      <c r="D23" s="12">
        <v>16</v>
      </c>
      <c r="E23" s="12">
        <v>2019</v>
      </c>
      <c r="F23" s="12">
        <v>15</v>
      </c>
      <c r="G23" s="12">
        <v>5</v>
      </c>
      <c r="H23" s="13">
        <f t="shared" ref="H23:H38" si="12">I23/D23</f>
        <v>0.33333333333333331</v>
      </c>
      <c r="I23" s="14">
        <f t="shared" si="10"/>
        <v>5.333333333333333</v>
      </c>
      <c r="J23" s="12">
        <v>5</v>
      </c>
      <c r="K23" s="73"/>
      <c r="L23" s="13">
        <f>J23/D23</f>
        <v>0.3125</v>
      </c>
      <c r="M23" s="14">
        <f t="shared" si="11"/>
        <v>-0.33333333333333304</v>
      </c>
      <c r="N23" s="16">
        <f t="shared" ref="N23:N34" si="13">L23-H23</f>
        <v>-2.0833333333333315E-2</v>
      </c>
      <c r="O23" s="41">
        <v>5</v>
      </c>
      <c r="P23" s="41"/>
      <c r="Q23" s="12" t="s">
        <v>49</v>
      </c>
      <c r="R23" s="12" t="s">
        <v>49</v>
      </c>
      <c r="S23" s="12" t="s">
        <v>49</v>
      </c>
      <c r="T23" s="12" t="s">
        <v>49</v>
      </c>
      <c r="U23" s="12" t="s">
        <v>49</v>
      </c>
      <c r="V23" s="12" t="s">
        <v>49</v>
      </c>
      <c r="W23" s="12" t="s">
        <v>49</v>
      </c>
      <c r="X23" s="12" t="s">
        <v>49</v>
      </c>
      <c r="Y23" s="42"/>
      <c r="Z23" s="43"/>
      <c r="AA23" s="43"/>
      <c r="AB23" s="43"/>
      <c r="AC23" s="44"/>
    </row>
    <row r="24" spans="1:29">
      <c r="A24" s="11" t="s">
        <v>27</v>
      </c>
      <c r="B24" s="11" t="s">
        <v>53</v>
      </c>
      <c r="C24" s="11" t="s">
        <v>54</v>
      </c>
      <c r="D24" s="12">
        <v>0</v>
      </c>
      <c r="E24" s="12" t="s">
        <v>49</v>
      </c>
      <c r="F24" s="12">
        <v>15</v>
      </c>
      <c r="G24" s="12">
        <v>5</v>
      </c>
      <c r="H24" s="13">
        <v>0</v>
      </c>
      <c r="I24" s="14">
        <f t="shared" si="10"/>
        <v>0</v>
      </c>
      <c r="J24" s="12">
        <v>15</v>
      </c>
      <c r="K24" s="73"/>
      <c r="L24" s="13">
        <v>1</v>
      </c>
      <c r="M24" s="14">
        <f t="shared" si="11"/>
        <v>15</v>
      </c>
      <c r="N24" s="16">
        <f t="shared" si="13"/>
        <v>1</v>
      </c>
      <c r="O24" s="45" t="s">
        <v>50</v>
      </c>
      <c r="P24" s="46"/>
      <c r="Q24" s="46"/>
      <c r="R24" s="46"/>
      <c r="S24" s="46"/>
      <c r="T24" s="46"/>
      <c r="U24" s="46"/>
      <c r="V24" s="46"/>
      <c r="W24" s="46"/>
      <c r="X24" s="47"/>
      <c r="Y24" s="48" t="s">
        <v>55</v>
      </c>
      <c r="Z24" s="48"/>
      <c r="AA24" s="48"/>
      <c r="AB24" s="48"/>
      <c r="AC24" s="48"/>
    </row>
    <row r="25" spans="1:29">
      <c r="A25" s="11" t="s">
        <v>27</v>
      </c>
      <c r="B25" s="11" t="s">
        <v>56</v>
      </c>
      <c r="C25" s="11" t="s">
        <v>29</v>
      </c>
      <c r="D25" s="12">
        <v>60</v>
      </c>
      <c r="E25" s="12" t="s">
        <v>49</v>
      </c>
      <c r="F25" s="12">
        <v>5</v>
      </c>
      <c r="G25" s="12">
        <v>5</v>
      </c>
      <c r="H25" s="13">
        <f t="shared" si="12"/>
        <v>1</v>
      </c>
      <c r="I25" s="14">
        <f t="shared" si="10"/>
        <v>60</v>
      </c>
      <c r="J25" s="12">
        <v>60</v>
      </c>
      <c r="K25" s="73"/>
      <c r="L25" s="13">
        <f>J25/D25</f>
        <v>1</v>
      </c>
      <c r="M25" s="14">
        <f t="shared" si="11"/>
        <v>0</v>
      </c>
      <c r="N25" s="16">
        <f t="shared" si="13"/>
        <v>0</v>
      </c>
      <c r="O25" s="41">
        <v>783</v>
      </c>
      <c r="P25" s="41"/>
      <c r="Q25" s="12" t="s">
        <v>49</v>
      </c>
      <c r="R25" s="12" t="s">
        <v>49</v>
      </c>
      <c r="S25" s="12" t="s">
        <v>49</v>
      </c>
      <c r="T25" s="12" t="s">
        <v>49</v>
      </c>
      <c r="U25" s="12" t="s">
        <v>49</v>
      </c>
      <c r="V25" s="12" t="s">
        <v>49</v>
      </c>
      <c r="W25" s="12" t="s">
        <v>49</v>
      </c>
      <c r="X25" s="12" t="s">
        <v>49</v>
      </c>
      <c r="Y25" s="42"/>
      <c r="Z25" s="43"/>
      <c r="AA25" s="43"/>
      <c r="AB25" s="43"/>
      <c r="AC25" s="44"/>
    </row>
    <row r="26" spans="1:29">
      <c r="A26" s="11" t="s">
        <v>27</v>
      </c>
      <c r="B26" s="11" t="s">
        <v>57</v>
      </c>
      <c r="C26" s="11" t="s">
        <v>29</v>
      </c>
      <c r="D26" s="12">
        <v>307</v>
      </c>
      <c r="E26" s="12" t="s">
        <v>49</v>
      </c>
      <c r="F26" s="12">
        <v>15</v>
      </c>
      <c r="G26" s="12">
        <v>5</v>
      </c>
      <c r="H26" s="13">
        <f t="shared" si="12"/>
        <v>0.33333333333333331</v>
      </c>
      <c r="I26" s="14">
        <f t="shared" si="10"/>
        <v>102.33333333333333</v>
      </c>
      <c r="J26" s="12">
        <v>20</v>
      </c>
      <c r="K26" s="73"/>
      <c r="L26" s="13">
        <f>J26/D26</f>
        <v>6.5146579804560262E-2</v>
      </c>
      <c r="M26" s="14">
        <f t="shared" si="11"/>
        <v>-82.333333333333329</v>
      </c>
      <c r="N26" s="16">
        <f t="shared" si="13"/>
        <v>-0.26818675352877308</v>
      </c>
      <c r="O26" s="41">
        <v>8</v>
      </c>
      <c r="P26" s="41"/>
      <c r="Q26" s="12" t="s">
        <v>49</v>
      </c>
      <c r="R26" s="12" t="s">
        <v>49</v>
      </c>
      <c r="S26" s="12" t="s">
        <v>49</v>
      </c>
      <c r="T26" s="12" t="s">
        <v>49</v>
      </c>
      <c r="U26" s="12" t="s">
        <v>49</v>
      </c>
      <c r="V26" s="12" t="s">
        <v>49</v>
      </c>
      <c r="W26" s="12" t="s">
        <v>49</v>
      </c>
      <c r="X26" s="12" t="s">
        <v>49</v>
      </c>
      <c r="Y26" s="42"/>
      <c r="Z26" s="43"/>
      <c r="AA26" s="43"/>
      <c r="AB26" s="43"/>
      <c r="AC26" s="44"/>
    </row>
    <row r="27" spans="1:29">
      <c r="A27" s="11" t="s">
        <v>27</v>
      </c>
      <c r="B27" s="11" t="s">
        <v>58</v>
      </c>
      <c r="C27" s="11" t="s">
        <v>59</v>
      </c>
      <c r="D27" s="12">
        <v>307</v>
      </c>
      <c r="E27" s="12">
        <v>2012</v>
      </c>
      <c r="F27" s="12">
        <v>15</v>
      </c>
      <c r="G27" s="12">
        <v>5</v>
      </c>
      <c r="H27" s="13">
        <f t="shared" si="12"/>
        <v>0.33333333333333331</v>
      </c>
      <c r="I27" s="14">
        <f t="shared" si="10"/>
        <v>102.33333333333333</v>
      </c>
      <c r="J27" s="12">
        <v>180</v>
      </c>
      <c r="K27" s="73"/>
      <c r="L27" s="13">
        <f>J27/D27</f>
        <v>0.58631921824104238</v>
      </c>
      <c r="M27" s="14">
        <f t="shared" si="11"/>
        <v>77.666666666666671</v>
      </c>
      <c r="N27" s="16">
        <f t="shared" si="13"/>
        <v>0.25298588490770907</v>
      </c>
      <c r="O27" s="41">
        <v>46</v>
      </c>
      <c r="P27" s="41"/>
      <c r="Q27" s="12" t="s">
        <v>49</v>
      </c>
      <c r="R27" s="12" t="s">
        <v>49</v>
      </c>
      <c r="S27" s="12" t="s">
        <v>49</v>
      </c>
      <c r="T27" s="12" t="s">
        <v>49</v>
      </c>
      <c r="U27" s="12" t="s">
        <v>49</v>
      </c>
      <c r="V27" s="12" t="s">
        <v>49</v>
      </c>
      <c r="W27" s="12" t="s">
        <v>49</v>
      </c>
      <c r="X27" s="12" t="s">
        <v>49</v>
      </c>
      <c r="Y27" s="49" t="s">
        <v>60</v>
      </c>
      <c r="Z27" s="49"/>
      <c r="AA27" s="49"/>
      <c r="AB27" s="49"/>
      <c r="AC27" s="49"/>
    </row>
    <row r="28" spans="1:29">
      <c r="A28" s="11" t="s">
        <v>27</v>
      </c>
      <c r="B28" s="11" t="s">
        <v>61</v>
      </c>
      <c r="C28" s="11" t="s">
        <v>59</v>
      </c>
      <c r="D28" s="12">
        <v>307</v>
      </c>
      <c r="E28" s="12">
        <v>2012</v>
      </c>
      <c r="F28" s="12">
        <v>15</v>
      </c>
      <c r="G28" s="12">
        <v>5</v>
      </c>
      <c r="H28" s="13">
        <f t="shared" si="12"/>
        <v>0.33333333333333331</v>
      </c>
      <c r="I28" s="14">
        <f t="shared" si="10"/>
        <v>102.33333333333333</v>
      </c>
      <c r="J28" s="12">
        <v>100</v>
      </c>
      <c r="K28" s="73"/>
      <c r="L28" s="13">
        <v>1</v>
      </c>
      <c r="M28" s="14">
        <f t="shared" si="11"/>
        <v>-2.3333333333333286</v>
      </c>
      <c r="N28" s="16">
        <f t="shared" si="13"/>
        <v>0.66666666666666674</v>
      </c>
      <c r="O28" s="41" t="s">
        <v>62</v>
      </c>
      <c r="P28" s="41"/>
      <c r="Q28" s="12" t="s">
        <v>49</v>
      </c>
      <c r="R28" s="12" t="s">
        <v>49</v>
      </c>
      <c r="S28" s="12" t="s">
        <v>49</v>
      </c>
      <c r="T28" s="12" t="s">
        <v>49</v>
      </c>
      <c r="U28" s="12" t="s">
        <v>49</v>
      </c>
      <c r="V28" s="12" t="s">
        <v>49</v>
      </c>
      <c r="W28" s="12" t="s">
        <v>49</v>
      </c>
      <c r="X28" s="12" t="s">
        <v>49</v>
      </c>
      <c r="Y28" s="48" t="s">
        <v>63</v>
      </c>
      <c r="Z28" s="48"/>
      <c r="AA28" s="48"/>
      <c r="AB28" s="48"/>
      <c r="AC28" s="48"/>
    </row>
    <row r="29" spans="1:29">
      <c r="A29" s="11" t="s">
        <v>27</v>
      </c>
      <c r="B29" s="11" t="s">
        <v>64</v>
      </c>
      <c r="C29" s="11" t="s">
        <v>65</v>
      </c>
      <c r="D29" s="12">
        <v>0</v>
      </c>
      <c r="E29" s="12" t="s">
        <v>49</v>
      </c>
      <c r="F29" s="12">
        <v>15</v>
      </c>
      <c r="G29" s="12">
        <v>5</v>
      </c>
      <c r="H29" s="13">
        <v>0</v>
      </c>
      <c r="I29" s="14">
        <f t="shared" si="10"/>
        <v>0</v>
      </c>
      <c r="J29" s="12">
        <v>19</v>
      </c>
      <c r="K29" s="73"/>
      <c r="L29" s="13">
        <v>1</v>
      </c>
      <c r="M29" s="14">
        <f t="shared" si="11"/>
        <v>19</v>
      </c>
      <c r="N29" s="16">
        <f t="shared" si="13"/>
        <v>1</v>
      </c>
      <c r="O29" s="45" t="s">
        <v>50</v>
      </c>
      <c r="P29" s="46"/>
      <c r="Q29" s="46"/>
      <c r="R29" s="46"/>
      <c r="S29" s="46"/>
      <c r="T29" s="46"/>
      <c r="U29" s="46"/>
      <c r="V29" s="46"/>
      <c r="W29" s="46"/>
      <c r="X29" s="47"/>
      <c r="Y29" s="48" t="s">
        <v>66</v>
      </c>
      <c r="Z29" s="48"/>
      <c r="AA29" s="48"/>
      <c r="AB29" s="48"/>
      <c r="AC29" s="48"/>
    </row>
    <row r="30" spans="1:29">
      <c r="A30" s="11" t="s">
        <v>27</v>
      </c>
      <c r="B30" s="11" t="s">
        <v>67</v>
      </c>
      <c r="C30" s="11" t="s">
        <v>29</v>
      </c>
      <c r="D30" s="12">
        <v>10</v>
      </c>
      <c r="E30" s="12" t="s">
        <v>49</v>
      </c>
      <c r="F30" s="12">
        <v>5</v>
      </c>
      <c r="G30" s="12">
        <v>5</v>
      </c>
      <c r="H30" s="13">
        <f t="shared" si="12"/>
        <v>1</v>
      </c>
      <c r="I30" s="14">
        <f t="shared" si="10"/>
        <v>10</v>
      </c>
      <c r="J30" s="12">
        <v>10</v>
      </c>
      <c r="K30" s="73"/>
      <c r="L30" s="13">
        <f>J30/D30</f>
        <v>1</v>
      </c>
      <c r="M30" s="14">
        <f t="shared" si="11"/>
        <v>0</v>
      </c>
      <c r="N30" s="16">
        <f t="shared" si="13"/>
        <v>0</v>
      </c>
      <c r="O30" s="41">
        <v>67</v>
      </c>
      <c r="P30" s="41"/>
      <c r="Q30" s="12" t="s">
        <v>49</v>
      </c>
      <c r="R30" s="12" t="s">
        <v>49</v>
      </c>
      <c r="S30" s="12" t="s">
        <v>49</v>
      </c>
      <c r="T30" s="12" t="s">
        <v>49</v>
      </c>
      <c r="U30" s="12" t="s">
        <v>49</v>
      </c>
      <c r="V30" s="12" t="s">
        <v>49</v>
      </c>
      <c r="W30" s="12" t="s">
        <v>49</v>
      </c>
      <c r="X30" s="12" t="s">
        <v>49</v>
      </c>
      <c r="Y30" s="42"/>
      <c r="Z30" s="43"/>
      <c r="AA30" s="43"/>
      <c r="AB30" s="43"/>
      <c r="AC30" s="44"/>
    </row>
    <row r="31" spans="1:29">
      <c r="A31" s="11" t="s">
        <v>27</v>
      </c>
      <c r="B31" s="11" t="s">
        <v>68</v>
      </c>
      <c r="C31" s="11" t="s">
        <v>29</v>
      </c>
      <c r="D31" s="12">
        <v>60</v>
      </c>
      <c r="E31" s="12" t="s">
        <v>49</v>
      </c>
      <c r="F31" s="12">
        <v>5</v>
      </c>
      <c r="G31" s="12">
        <v>5</v>
      </c>
      <c r="H31" s="13">
        <f t="shared" si="12"/>
        <v>1</v>
      </c>
      <c r="I31" s="14">
        <f t="shared" si="10"/>
        <v>60</v>
      </c>
      <c r="J31" s="12">
        <v>60</v>
      </c>
      <c r="K31" s="73"/>
      <c r="L31" s="13">
        <f>J31/D31</f>
        <v>1</v>
      </c>
      <c r="M31" s="14">
        <f t="shared" si="11"/>
        <v>0</v>
      </c>
      <c r="N31" s="16">
        <f t="shared" si="13"/>
        <v>0</v>
      </c>
      <c r="O31" s="41">
        <v>23</v>
      </c>
      <c r="P31" s="41"/>
      <c r="Q31" s="12" t="s">
        <v>49</v>
      </c>
      <c r="R31" s="12" t="s">
        <v>49</v>
      </c>
      <c r="S31" s="12" t="s">
        <v>49</v>
      </c>
      <c r="T31" s="12" t="s">
        <v>49</v>
      </c>
      <c r="U31" s="12" t="s">
        <v>49</v>
      </c>
      <c r="V31" s="12" t="s">
        <v>49</v>
      </c>
      <c r="W31" s="12" t="s">
        <v>49</v>
      </c>
      <c r="X31" s="12" t="s">
        <v>49</v>
      </c>
      <c r="Y31" s="42"/>
      <c r="Z31" s="43"/>
      <c r="AA31" s="43"/>
      <c r="AB31" s="43"/>
      <c r="AC31" s="44"/>
    </row>
    <row r="32" spans="1:29">
      <c r="A32" s="11" t="s">
        <v>27</v>
      </c>
      <c r="B32" s="11" t="s">
        <v>69</v>
      </c>
      <c r="C32" s="11" t="s">
        <v>70</v>
      </c>
      <c r="D32" s="12">
        <v>0</v>
      </c>
      <c r="E32" s="12" t="s">
        <v>49</v>
      </c>
      <c r="F32" s="12">
        <v>25</v>
      </c>
      <c r="G32" s="12">
        <v>5</v>
      </c>
      <c r="H32" s="13">
        <v>0</v>
      </c>
      <c r="I32" s="14">
        <f t="shared" si="10"/>
        <v>0</v>
      </c>
      <c r="J32" s="12">
        <v>5</v>
      </c>
      <c r="K32" s="73"/>
      <c r="L32" s="13">
        <v>1</v>
      </c>
      <c r="M32" s="14">
        <f t="shared" si="11"/>
        <v>5</v>
      </c>
      <c r="N32" s="16">
        <f t="shared" si="13"/>
        <v>1</v>
      </c>
      <c r="O32" s="45" t="s">
        <v>50</v>
      </c>
      <c r="P32" s="46"/>
      <c r="Q32" s="46"/>
      <c r="R32" s="46"/>
      <c r="S32" s="46"/>
      <c r="T32" s="46"/>
      <c r="U32" s="46"/>
      <c r="V32" s="46"/>
      <c r="W32" s="46"/>
      <c r="X32" s="47"/>
      <c r="Y32" s="48" t="s">
        <v>71</v>
      </c>
      <c r="Z32" s="48"/>
      <c r="AA32" s="48"/>
      <c r="AB32" s="48"/>
      <c r="AC32" s="48"/>
    </row>
    <row r="33" spans="1:29">
      <c r="A33" s="11" t="s">
        <v>27</v>
      </c>
      <c r="B33" s="11" t="s">
        <v>72</v>
      </c>
      <c r="C33" s="11" t="s">
        <v>48</v>
      </c>
      <c r="D33" s="12">
        <v>27</v>
      </c>
      <c r="E33" s="12" t="s">
        <v>49</v>
      </c>
      <c r="F33" s="12">
        <v>15</v>
      </c>
      <c r="G33" s="12">
        <v>5</v>
      </c>
      <c r="H33" s="13">
        <f t="shared" si="12"/>
        <v>0</v>
      </c>
      <c r="I33" s="14">
        <v>0</v>
      </c>
      <c r="J33" s="12">
        <v>18</v>
      </c>
      <c r="K33" s="73"/>
      <c r="L33" s="13">
        <f>J33/D33</f>
        <v>0.66666666666666663</v>
      </c>
      <c r="M33" s="14">
        <f t="shared" si="11"/>
        <v>18</v>
      </c>
      <c r="N33" s="16">
        <f t="shared" si="13"/>
        <v>0.66666666666666663</v>
      </c>
      <c r="O33" s="45" t="s">
        <v>50</v>
      </c>
      <c r="P33" s="46"/>
      <c r="Q33" s="46"/>
      <c r="R33" s="46"/>
      <c r="S33" s="46"/>
      <c r="T33" s="46"/>
      <c r="U33" s="46"/>
      <c r="V33" s="46"/>
      <c r="W33" s="46"/>
      <c r="X33" s="47"/>
      <c r="Y33" s="48" t="s">
        <v>73</v>
      </c>
      <c r="Z33" s="48"/>
      <c r="AA33" s="48"/>
      <c r="AB33" s="48"/>
      <c r="AC33" s="48"/>
    </row>
    <row r="34" spans="1:29">
      <c r="A34" s="11" t="s">
        <v>27</v>
      </c>
      <c r="B34" s="11" t="s">
        <v>74</v>
      </c>
      <c r="C34" s="11" t="s">
        <v>59</v>
      </c>
      <c r="D34" s="12">
        <v>215</v>
      </c>
      <c r="E34" s="12">
        <v>2012</v>
      </c>
      <c r="F34" s="12">
        <v>15</v>
      </c>
      <c r="G34" s="12">
        <v>5</v>
      </c>
      <c r="H34" s="13">
        <f t="shared" si="12"/>
        <v>0.33333333333333337</v>
      </c>
      <c r="I34" s="14">
        <f t="shared" ref="I34" si="14">(D34/(F34/5))</f>
        <v>71.666666666666671</v>
      </c>
      <c r="J34" s="12">
        <v>160</v>
      </c>
      <c r="K34" s="73"/>
      <c r="L34" s="13">
        <f>J34/D34</f>
        <v>0.7441860465116279</v>
      </c>
      <c r="M34" s="14">
        <f t="shared" si="11"/>
        <v>88.333333333333329</v>
      </c>
      <c r="N34" s="16">
        <f t="shared" si="13"/>
        <v>0.41085271317829453</v>
      </c>
      <c r="O34" s="41"/>
      <c r="P34" s="41"/>
      <c r="Q34" s="12" t="s">
        <v>49</v>
      </c>
      <c r="R34" s="12" t="s">
        <v>49</v>
      </c>
      <c r="S34" s="12" t="s">
        <v>49</v>
      </c>
      <c r="T34" s="12" t="s">
        <v>49</v>
      </c>
      <c r="U34" s="12" t="s">
        <v>49</v>
      </c>
      <c r="V34" s="12" t="s">
        <v>49</v>
      </c>
      <c r="W34" s="12" t="s">
        <v>49</v>
      </c>
      <c r="X34" s="12" t="s">
        <v>49</v>
      </c>
      <c r="Y34" s="49" t="s">
        <v>75</v>
      </c>
      <c r="Z34" s="49"/>
      <c r="AA34" s="49"/>
      <c r="AB34" s="49"/>
      <c r="AC34" s="49"/>
    </row>
    <row r="35" spans="1:29" ht="13.5" customHeight="1">
      <c r="A35" s="50" t="s">
        <v>76</v>
      </c>
      <c r="B35" s="50"/>
      <c r="C35" s="50"/>
      <c r="D35" s="50"/>
      <c r="E35" s="50"/>
      <c r="F35" s="50"/>
      <c r="G35" s="50"/>
      <c r="H35" s="50"/>
      <c r="I35" s="50"/>
      <c r="J35" s="37">
        <f>SUM(J5:J34)</f>
        <v>954</v>
      </c>
      <c r="K35" s="75"/>
      <c r="L35" s="51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3"/>
      <c r="Y35" s="54" t="s">
        <v>10</v>
      </c>
      <c r="Z35" s="54"/>
      <c r="AA35" s="54"/>
      <c r="AB35" s="54"/>
      <c r="AC35" s="54"/>
    </row>
    <row r="36" spans="1:29">
      <c r="A36" s="11" t="s">
        <v>77</v>
      </c>
      <c r="B36" s="11" t="s">
        <v>78</v>
      </c>
      <c r="C36" s="11" t="s">
        <v>29</v>
      </c>
      <c r="D36" s="12">
        <v>36</v>
      </c>
      <c r="E36" s="12">
        <v>2012</v>
      </c>
      <c r="F36" s="12">
        <v>25</v>
      </c>
      <c r="G36" s="12">
        <v>5</v>
      </c>
      <c r="H36" s="13">
        <f t="shared" si="12"/>
        <v>0.2</v>
      </c>
      <c r="I36" s="14">
        <f>(D36/(F36/5))</f>
        <v>7.2</v>
      </c>
      <c r="J36" s="12">
        <v>5</v>
      </c>
      <c r="K36" s="73"/>
      <c r="L36" s="13">
        <f>J36/D36</f>
        <v>0.1388888888888889</v>
      </c>
      <c r="M36" s="14">
        <f>J36-I36</f>
        <v>-2.2000000000000002</v>
      </c>
      <c r="N36" s="16">
        <f>L36-H36</f>
        <v>-6.1111111111111116E-2</v>
      </c>
      <c r="O36" s="41">
        <v>35</v>
      </c>
      <c r="P36" s="41"/>
      <c r="Q36" s="12">
        <v>0</v>
      </c>
      <c r="R36" s="12">
        <v>5</v>
      </c>
      <c r="S36" s="12">
        <f>(Q36+R36)</f>
        <v>5</v>
      </c>
      <c r="T36" s="12">
        <v>31</v>
      </c>
      <c r="U36" s="18">
        <f>Q36/D36</f>
        <v>0</v>
      </c>
      <c r="V36" s="18">
        <f>R36/D36</f>
        <v>0.1388888888888889</v>
      </c>
      <c r="W36" s="18">
        <f>(U36+V36)</f>
        <v>0.1388888888888889</v>
      </c>
      <c r="X36" s="18">
        <f>T36/D36</f>
        <v>0.86111111111111116</v>
      </c>
      <c r="Y36" s="42"/>
      <c r="Z36" s="43"/>
      <c r="AA36" s="43"/>
      <c r="AB36" s="43"/>
      <c r="AC36" s="44"/>
    </row>
    <row r="37" spans="1:29">
      <c r="A37" s="11" t="s">
        <v>77</v>
      </c>
      <c r="B37" s="11" t="s">
        <v>79</v>
      </c>
      <c r="C37" s="11" t="s">
        <v>29</v>
      </c>
      <c r="D37" s="12">
        <v>3987</v>
      </c>
      <c r="E37" s="12" t="s">
        <v>80</v>
      </c>
      <c r="F37" s="12">
        <v>15</v>
      </c>
      <c r="G37" s="12">
        <v>5</v>
      </c>
      <c r="H37" s="13">
        <f t="shared" si="12"/>
        <v>0.33333333333333331</v>
      </c>
      <c r="I37" s="14">
        <f>(D37/(F37/5))</f>
        <v>1329</v>
      </c>
      <c r="J37" s="12">
        <v>1580</v>
      </c>
      <c r="K37" s="73"/>
      <c r="L37" s="13">
        <f>J37/D37</f>
        <v>0.39628793579132182</v>
      </c>
      <c r="M37" s="14">
        <f>J37-I37</f>
        <v>251</v>
      </c>
      <c r="N37" s="16">
        <f t="shared" ref="N37:N38" si="15">L37-H37</f>
        <v>6.2954602457988507E-2</v>
      </c>
      <c r="O37" s="41">
        <f>771+153+86+29</f>
        <v>1039</v>
      </c>
      <c r="P37" s="41"/>
      <c r="Q37" s="12" t="s">
        <v>49</v>
      </c>
      <c r="R37" s="12" t="s">
        <v>49</v>
      </c>
      <c r="S37" s="12" t="s">
        <v>49</v>
      </c>
      <c r="T37" s="12" t="s">
        <v>49</v>
      </c>
      <c r="U37" s="12" t="s">
        <v>49</v>
      </c>
      <c r="V37" s="12" t="s">
        <v>49</v>
      </c>
      <c r="W37" s="12" t="s">
        <v>49</v>
      </c>
      <c r="X37" s="12" t="s">
        <v>49</v>
      </c>
      <c r="Y37" s="42"/>
      <c r="Z37" s="43"/>
      <c r="AA37" s="43"/>
      <c r="AB37" s="43"/>
      <c r="AC37" s="44"/>
    </row>
    <row r="38" spans="1:29">
      <c r="A38" s="11" t="s">
        <v>77</v>
      </c>
      <c r="B38" s="11" t="s">
        <v>81</v>
      </c>
      <c r="C38" s="11" t="s">
        <v>29</v>
      </c>
      <c r="D38" s="19">
        <v>548</v>
      </c>
      <c r="E38" s="12" t="s">
        <v>80</v>
      </c>
      <c r="F38" s="12">
        <v>15</v>
      </c>
      <c r="G38" s="12">
        <v>5</v>
      </c>
      <c r="H38" s="13">
        <f t="shared" si="12"/>
        <v>0.33333333333333331</v>
      </c>
      <c r="I38" s="14">
        <f t="shared" ref="I38" si="16">(D38/(F38/5))</f>
        <v>182.66666666666666</v>
      </c>
      <c r="J38" s="12">
        <v>180</v>
      </c>
      <c r="K38" s="73"/>
      <c r="L38" s="13">
        <f>J38/D38</f>
        <v>0.32846715328467152</v>
      </c>
      <c r="M38" s="14">
        <f>J38-I38</f>
        <v>-2.6666666666666572</v>
      </c>
      <c r="N38" s="16">
        <f t="shared" si="15"/>
        <v>-4.8661800486617945E-3</v>
      </c>
      <c r="O38" s="41">
        <v>128</v>
      </c>
      <c r="P38" s="41"/>
      <c r="Q38" s="12" t="s">
        <v>49</v>
      </c>
      <c r="R38" s="12" t="s">
        <v>49</v>
      </c>
      <c r="S38" s="12" t="s">
        <v>49</v>
      </c>
      <c r="T38" s="12" t="s">
        <v>49</v>
      </c>
      <c r="U38" s="12" t="s">
        <v>49</v>
      </c>
      <c r="V38" s="12" t="s">
        <v>49</v>
      </c>
      <c r="W38" s="12" t="s">
        <v>49</v>
      </c>
      <c r="X38" s="12" t="s">
        <v>49</v>
      </c>
      <c r="Y38" s="42"/>
      <c r="Z38" s="43"/>
      <c r="AA38" s="43"/>
      <c r="AB38" s="43"/>
      <c r="AC38" s="44"/>
    </row>
    <row r="39" spans="1:29">
      <c r="A39" s="64" t="s">
        <v>76</v>
      </c>
      <c r="B39" s="65"/>
      <c r="C39" s="65"/>
      <c r="D39" s="65"/>
      <c r="E39" s="65"/>
      <c r="F39" s="65"/>
      <c r="G39" s="65"/>
      <c r="H39" s="65"/>
      <c r="I39" s="66"/>
      <c r="J39" s="37">
        <f>SUM(J36:J38)</f>
        <v>1765</v>
      </c>
      <c r="K39" s="75"/>
      <c r="Q39" s="20"/>
      <c r="R39" s="20"/>
      <c r="S39" s="20"/>
      <c r="T39" s="20"/>
      <c r="U39" s="20"/>
      <c r="V39" s="20"/>
      <c r="W39" s="20"/>
      <c r="X39" s="20"/>
    </row>
    <row r="40" spans="1:29" hidden="1">
      <c r="B40" s="38" t="s">
        <v>82</v>
      </c>
      <c r="C40" s="39" t="s">
        <v>83</v>
      </c>
      <c r="D40" s="39" t="s">
        <v>84</v>
      </c>
      <c r="E40" s="39" t="s">
        <v>85</v>
      </c>
      <c r="F40" s="39" t="s">
        <v>86</v>
      </c>
      <c r="G40" s="40" t="s">
        <v>87</v>
      </c>
      <c r="H40" s="24"/>
    </row>
    <row r="41" spans="1:29" hidden="1">
      <c r="B41" s="25" t="s">
        <v>41</v>
      </c>
      <c r="C41" s="14">
        <f>SUM(I16,I17,I18,I19,I27,I28,I34,I20)</f>
        <v>404.33333333333331</v>
      </c>
      <c r="D41" s="14">
        <f>SUM(J16,J17,J18,J19,J27,J28,J34,J20)</f>
        <v>532</v>
      </c>
      <c r="E41" s="13">
        <f>D41/D47</f>
        <v>0.55765199161425572</v>
      </c>
      <c r="F41" s="15">
        <f>SUM(K16,K17,K18,K19,K27,K28,K34,K20)</f>
        <v>0</v>
      </c>
      <c r="G41" s="26" t="e">
        <f>F41/F47</f>
        <v>#DIV/0!</v>
      </c>
      <c r="H41" s="27"/>
      <c r="I41" s="27"/>
      <c r="M41" s="28" t="s">
        <v>23</v>
      </c>
      <c r="N41" t="s">
        <v>88</v>
      </c>
    </row>
    <row r="42" spans="1:29" hidden="1">
      <c r="B42" s="25" t="s">
        <v>29</v>
      </c>
      <c r="C42" s="14">
        <f>SUM(I5,I6,I7,I9,I10,I11,I12,I13,I14,I8,I15,I21,I23,I25,I30,I31,I26)</f>
        <v>582.55000000000007</v>
      </c>
      <c r="D42" s="14">
        <f>SUM(J5,J7,J9,J10,J11,J12,J13,J14,J8,J15,J21,J23,J25,J30,J31,J26,J6)</f>
        <v>315</v>
      </c>
      <c r="E42" s="13">
        <f>D42/D47</f>
        <v>0.330188679245283</v>
      </c>
      <c r="F42" s="15">
        <f>SUM(K5,K7,K9,K10,K11,K12,K13,K14,K8,K15,K21,K23,K25,K30,K31,K26,K6)</f>
        <v>0</v>
      </c>
      <c r="G42" s="26" t="e">
        <f>F42/F47</f>
        <v>#DIV/0!</v>
      </c>
      <c r="H42" s="27"/>
      <c r="M42" s="29" t="s">
        <v>24</v>
      </c>
      <c r="N42" t="s">
        <v>89</v>
      </c>
    </row>
    <row r="43" spans="1:29" hidden="1">
      <c r="B43" s="25" t="s">
        <v>65</v>
      </c>
      <c r="C43" s="14">
        <f>SUM(I29)</f>
        <v>0</v>
      </c>
      <c r="D43" s="14">
        <f>SUM(J29)</f>
        <v>19</v>
      </c>
      <c r="E43" s="13">
        <f>D43/D47</f>
        <v>1.9916142557651992E-2</v>
      </c>
      <c r="F43" s="15">
        <f>SUM(K29)</f>
        <v>0</v>
      </c>
      <c r="G43" s="26" t="e">
        <f>F43/F47</f>
        <v>#DIV/0!</v>
      </c>
      <c r="H43" s="27"/>
      <c r="M43" s="30" t="s">
        <v>26</v>
      </c>
      <c r="N43" t="s">
        <v>90</v>
      </c>
    </row>
    <row r="44" spans="1:29" hidden="1">
      <c r="B44" s="25" t="s">
        <v>70</v>
      </c>
      <c r="C44" s="14">
        <f>SUM(I32)</f>
        <v>0</v>
      </c>
      <c r="D44" s="14">
        <f>SUM(J32)</f>
        <v>5</v>
      </c>
      <c r="E44" s="13">
        <f>D44/D47</f>
        <v>5.2410901467505244E-3</v>
      </c>
      <c r="F44" s="15">
        <f>SUM(K32)</f>
        <v>0</v>
      </c>
      <c r="G44" s="26" t="e">
        <f>F44/F47</f>
        <v>#DIV/0!</v>
      </c>
      <c r="H44" s="27"/>
    </row>
    <row r="45" spans="1:29" hidden="1">
      <c r="B45" s="25" t="s">
        <v>54</v>
      </c>
      <c r="C45" s="14">
        <f>SUM(I24)</f>
        <v>0</v>
      </c>
      <c r="D45" s="14">
        <f>SUM(J24)</f>
        <v>15</v>
      </c>
      <c r="E45" s="13">
        <f>D45/D47</f>
        <v>1.5723270440251572E-2</v>
      </c>
      <c r="F45" s="15">
        <f>SUM(K24)</f>
        <v>0</v>
      </c>
      <c r="G45" s="26" t="e">
        <f>F45/F47</f>
        <v>#DIV/0!</v>
      </c>
      <c r="H45" s="27"/>
    </row>
    <row r="46" spans="1:29" hidden="1">
      <c r="B46" s="25" t="s">
        <v>48</v>
      </c>
      <c r="C46" s="14">
        <f>SUM(I33,I22)</f>
        <v>61.4</v>
      </c>
      <c r="D46" s="14">
        <f>SUM(J33,J22)</f>
        <v>68</v>
      </c>
      <c r="E46" s="13">
        <f>D46/D47</f>
        <v>7.1278825995807121E-2</v>
      </c>
      <c r="F46" s="15">
        <f>SUM(K33,K22)</f>
        <v>0</v>
      </c>
      <c r="G46" s="26" t="e">
        <f>F46/F47</f>
        <v>#DIV/0!</v>
      </c>
      <c r="H46" s="27"/>
    </row>
    <row r="47" spans="1:29" ht="15" hidden="1" thickBot="1">
      <c r="B47" s="31"/>
      <c r="C47" s="32">
        <f>SUM(C41:C46)</f>
        <v>1048.2833333333335</v>
      </c>
      <c r="D47" s="32">
        <f>SUM(D41:D46)</f>
        <v>954</v>
      </c>
      <c r="E47" s="33">
        <f t="shared" ref="E47" si="17">SUM(E41:E46)</f>
        <v>1</v>
      </c>
      <c r="F47" s="34">
        <f>SUM(F41:F46)</f>
        <v>0</v>
      </c>
      <c r="G47" s="35" t="e">
        <f>SUM(G41:G46)</f>
        <v>#DIV/0!</v>
      </c>
      <c r="H47" s="36"/>
    </row>
    <row r="48" spans="1:29" hidden="1"/>
    <row r="49" spans="2:8" hidden="1">
      <c r="B49" s="21" t="s">
        <v>82</v>
      </c>
      <c r="C49" s="22" t="s">
        <v>83</v>
      </c>
      <c r="D49" s="22" t="s">
        <v>84</v>
      </c>
      <c r="E49" s="22" t="s">
        <v>85</v>
      </c>
      <c r="F49" s="22" t="s">
        <v>86</v>
      </c>
      <c r="G49" s="23" t="s">
        <v>87</v>
      </c>
      <c r="H49" s="24"/>
    </row>
    <row r="50" spans="2:8" hidden="1">
      <c r="B50" s="25" t="s">
        <v>29</v>
      </c>
      <c r="C50" s="14">
        <f>SUM(I36:I38)</f>
        <v>1518.8666666666668</v>
      </c>
      <c r="D50" s="14">
        <f>SUM(J36:J38)</f>
        <v>1765</v>
      </c>
      <c r="E50" s="13">
        <f>D50/D51</f>
        <v>1</v>
      </c>
      <c r="F50" s="15">
        <f>SUM(K36:K38)</f>
        <v>0</v>
      </c>
      <c r="G50" s="26" t="e">
        <f>F50/F51</f>
        <v>#DIV/0!</v>
      </c>
      <c r="H50" s="27"/>
    </row>
    <row r="51" spans="2:8" ht="15" hidden="1" thickBot="1">
      <c r="B51" s="31"/>
      <c r="C51" s="32">
        <f>SUM(C50:C50)</f>
        <v>1518.8666666666668</v>
      </c>
      <c r="D51" s="32">
        <f>SUM(D50:D50)</f>
        <v>1765</v>
      </c>
      <c r="E51" s="33">
        <f>SUM(E50:E50)</f>
        <v>1</v>
      </c>
      <c r="F51" s="34">
        <f>SUM(F50:F50)</f>
        <v>0</v>
      </c>
      <c r="G51" s="35" t="e">
        <f>SUM(G50:G50)</f>
        <v>#DIV/0!</v>
      </c>
      <c r="H51" s="36"/>
    </row>
    <row r="52" spans="2:8" hidden="1"/>
  </sheetData>
  <mergeCells count="79">
    <mergeCell ref="A39:I39"/>
    <mergeCell ref="J3:L3"/>
    <mergeCell ref="A3:A4"/>
    <mergeCell ref="B3:B4"/>
    <mergeCell ref="C3:C4"/>
    <mergeCell ref="D3:G3"/>
    <mergeCell ref="H3:I3"/>
    <mergeCell ref="M3:N3"/>
    <mergeCell ref="O3:P3"/>
    <mergeCell ref="Q3:T3"/>
    <mergeCell ref="U3:X3"/>
    <mergeCell ref="Y3:AC4"/>
    <mergeCell ref="O4:P4"/>
    <mergeCell ref="Y11:AC11"/>
    <mergeCell ref="O5:P5"/>
    <mergeCell ref="Y5:AC5"/>
    <mergeCell ref="O6:P6"/>
    <mergeCell ref="Y6:AC6"/>
    <mergeCell ref="O7:P7"/>
    <mergeCell ref="Y7:AC7"/>
    <mergeCell ref="O8:P8"/>
    <mergeCell ref="Y8:AC8"/>
    <mergeCell ref="Y9:AC9"/>
    <mergeCell ref="O10:P10"/>
    <mergeCell ref="Y10:AC10"/>
    <mergeCell ref="O18:P18"/>
    <mergeCell ref="Y18:AC18"/>
    <mergeCell ref="O12:P12"/>
    <mergeCell ref="Y12:AC12"/>
    <mergeCell ref="O13:P13"/>
    <mergeCell ref="Y13:AC13"/>
    <mergeCell ref="O14:P14"/>
    <mergeCell ref="Y14:AC14"/>
    <mergeCell ref="Y15:AC15"/>
    <mergeCell ref="O16:P16"/>
    <mergeCell ref="Y16:AC16"/>
    <mergeCell ref="O17:P17"/>
    <mergeCell ref="Y17:AC17"/>
    <mergeCell ref="O23:P23"/>
    <mergeCell ref="Y23:AC23"/>
    <mergeCell ref="O19:P19"/>
    <mergeCell ref="Y19:AC19"/>
    <mergeCell ref="O20:P20"/>
    <mergeCell ref="Y20:AC20"/>
    <mergeCell ref="O21:P21"/>
    <mergeCell ref="Y21:AC21"/>
    <mergeCell ref="O22:X22"/>
    <mergeCell ref="Y22:AC22"/>
    <mergeCell ref="O24:X24"/>
    <mergeCell ref="Y24:AC24"/>
    <mergeCell ref="O25:P25"/>
    <mergeCell ref="Y25:AC25"/>
    <mergeCell ref="O26:P26"/>
    <mergeCell ref="Y26:AC26"/>
    <mergeCell ref="O27:P27"/>
    <mergeCell ref="Y27:AC27"/>
    <mergeCell ref="O28:P28"/>
    <mergeCell ref="Y28:AC28"/>
    <mergeCell ref="O29:X29"/>
    <mergeCell ref="Y29:AC29"/>
    <mergeCell ref="O30:P30"/>
    <mergeCell ref="Y30:AC30"/>
    <mergeCell ref="O31:P31"/>
    <mergeCell ref="Y31:AC31"/>
    <mergeCell ref="O32:X32"/>
    <mergeCell ref="Y32:AC32"/>
    <mergeCell ref="O33:X33"/>
    <mergeCell ref="Y33:AC33"/>
    <mergeCell ref="O34:P34"/>
    <mergeCell ref="Y34:AC34"/>
    <mergeCell ref="A35:I35"/>
    <mergeCell ref="L35:X35"/>
    <mergeCell ref="Y35:AC35"/>
    <mergeCell ref="O36:P36"/>
    <mergeCell ref="Y36:AC36"/>
    <mergeCell ref="O37:P37"/>
    <mergeCell ref="Y37:AC37"/>
    <mergeCell ref="O38:P38"/>
    <mergeCell ref="Y38:AC38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E44599E7CD494AA5D08BA92E5A9E00" ma:contentTypeVersion="16" ma:contentTypeDescription="Create a new document." ma:contentTypeScope="" ma:versionID="05de746df87f719d37d8fbaa82aadc36">
  <xsd:schema xmlns:xsd="http://www.w3.org/2001/XMLSchema" xmlns:xs="http://www.w3.org/2001/XMLSchema" xmlns:p="http://schemas.microsoft.com/office/2006/metadata/properties" xmlns:ns2="79558810-290f-4e65-bf35-1f73bb493cb6" xmlns:ns3="34c71099-16d4-45c7-be5c-e7f2e8f924cb" targetNamespace="http://schemas.microsoft.com/office/2006/metadata/properties" ma:root="true" ma:fieldsID="b9dfce96feb7c205127527a6b889cfc1" ns2:_="" ns3:_="">
    <xsd:import namespace="79558810-290f-4e65-bf35-1f73bb493cb6"/>
    <xsd:import namespace="34c71099-16d4-45c7-be5c-e7f2e8f924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558810-290f-4e65-bf35-1f73bb493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f78c1a9-bdf5-4f77-9621-a4c0b677d8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71099-16d4-45c7-be5c-e7f2e8f924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5eecf97-a7d2-45d0-96a6-b2135a048118}" ma:internalName="TaxCatchAll" ma:showField="CatchAllData" ma:web="34c71099-16d4-45c7-be5c-e7f2e8f924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c71099-16d4-45c7-be5c-e7f2e8f924cb" xsi:nil="true"/>
    <lcf76f155ced4ddcb4097134ff3c332f xmlns="79558810-290f-4e65-bf35-1f73bb493cb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44D150-B553-4BD1-B553-3FC1F90FCCCA}"/>
</file>

<file path=customXml/itemProps2.xml><?xml version="1.0" encoding="utf-8"?>
<ds:datastoreItem xmlns:ds="http://schemas.openxmlformats.org/officeDocument/2006/customXml" ds:itemID="{4E9D9ABC-2288-459A-913D-557125809798}"/>
</file>

<file path=customXml/itemProps3.xml><?xml version="1.0" encoding="utf-8"?>
<ds:datastoreItem xmlns:ds="http://schemas.openxmlformats.org/officeDocument/2006/customXml" ds:itemID="{FC1E07FA-0A6E-4909-95E8-95C36B2049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Lloyd Evans</dc:creator>
  <cp:keywords/>
  <dc:description/>
  <cp:lastModifiedBy>Matthew James</cp:lastModifiedBy>
  <cp:revision/>
  <dcterms:created xsi:type="dcterms:W3CDTF">2025-08-20T14:49:49Z</dcterms:created>
  <dcterms:modified xsi:type="dcterms:W3CDTF">2025-08-28T10:26:13Z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0x010100DDE44599E7CD494AA5D08BA92E5A9E00</vt:lpwstr>
  </property>
  <property fmtid="{D5CDD505-2E9C-101B-9397-08002B2CF9AE}" pid="3" name="MediaServiceImageTags">
    <vt:lpwstr/>
  </property>
</Properties>
</file>